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22" firstSheet="3" activeTab="3"/>
  </bookViews>
  <sheets>
    <sheet name="temp" sheetId="1" state="hidden" r:id="rId1"/>
    <sheet name="pr" sheetId="2" state="hidden" r:id="rId2"/>
    <sheet name="Заполнить" sheetId="3" r:id="rId3"/>
    <sheet name="Додаток 1" sheetId="4" r:id="rId4"/>
    <sheet name="Додаток 2" sheetId="5" r:id="rId5"/>
    <sheet name="д1_оз 1013" sheetId="6" r:id="rId6"/>
    <sheet name="д2 1812" sheetId="7" r:id="rId7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5">'д1_оз 1013'!$C$1:$I$165</definedName>
    <definedName name="_xlnm.Print_Area" localSheetId="6">'д2 1812'!$B$1:$I$359</definedName>
    <definedName name="_xlnm.Print_Area" localSheetId="3">'Додаток 1'!$B$1:$J$36</definedName>
    <definedName name="_xlnm.Print_Area" localSheetId="4">'Додаток 2'!$B$1:$J$39</definedName>
  </definedNames>
  <calcPr fullCalcOnLoad="1"/>
</workbook>
</file>

<file path=xl/sharedStrings.xml><?xml version="1.0" encoding="utf-8"?>
<sst xmlns="http://schemas.openxmlformats.org/spreadsheetml/2006/main" count="874" uniqueCount="671">
  <si>
    <t>Ідентифікаційний код за ЄДРПОУ</t>
  </si>
  <si>
    <t>№ з/п</t>
  </si>
  <si>
    <t xml:space="preserve">                                                                             </t>
  </si>
  <si>
    <t>Рахунок, субрахунок</t>
  </si>
  <si>
    <t>Код ЭДРПОУ</t>
  </si>
  <si>
    <t>Кількість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</si>
  <si>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</si>
  <si>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</si>
  <si>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</si>
  <si>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</si>
  <si>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</si>
  <si>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</si>
  <si>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</si>
  <si>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</si>
  <si>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</si>
  <si>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</si>
  <si>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</si>
  <si>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</si>
  <si>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</si>
  <si>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</si>
  <si>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</si>
  <si>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</si>
  <si>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</si>
  <si>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</si>
  <si>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</si>
  <si>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</si>
  <si>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</si>
  <si>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</si>
  <si>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</si>
  <si>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</si>
  <si>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</si>
  <si>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</si>
  <si>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</si>
  <si>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</si>
  <si>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</si>
  <si>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</si>
  <si>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</si>
  <si>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</si>
  <si>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</si>
  <si>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</si>
  <si>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</si>
  <si>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</si>
  <si>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</si>
  <si>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</si>
  <si>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</si>
  <si>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</si>
  <si>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</si>
  <si>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</si>
  <si>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</si>
  <si>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</si>
  <si>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</si>
  <si>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</si>
  <si>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</si>
  <si>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</si>
  <si>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</si>
  <si>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</si>
  <si>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</si>
  <si>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</si>
  <si>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</si>
  <si>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</si>
  <si>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</si>
  <si>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</si>
  <si>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</si>
  <si>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</si>
  <si>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</si>
  <si>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</si>
  <si>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</si>
  <si>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</si>
  <si>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</si>
  <si>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</si>
  <si>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</si>
  <si>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</si>
  <si>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</si>
  <si>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</si>
  <si>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</si>
  <si>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</si>
  <si>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</si>
  <si>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</si>
  <si>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</si>
  <si>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</si>
  <si>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</si>
  <si>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</si>
  <si>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</si>
  <si>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</si>
  <si>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</si>
  <si>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</si>
  <si>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</si>
  <si>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</si>
  <si>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</si>
  <si>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</si>
  <si>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</si>
  <si>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</si>
  <si>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</si>
  <si>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</si>
  <si>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</si>
  <si>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</si>
  <si>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</si>
  <si>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</si>
  <si>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</si>
  <si>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</si>
  <si>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</si>
  <si>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</si>
  <si>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</si>
  <si>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</si>
  <si>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</si>
  <si>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</si>
  <si>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</si>
  <si>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</si>
  <si>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</si>
  <si>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</si>
  <si>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</si>
  <si>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</si>
  <si>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</si>
  <si>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</si>
  <si>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</si>
  <si>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</si>
  <si>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</si>
  <si>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</si>
  <si>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</si>
  <si>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</si>
  <si>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</si>
  <si>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</si>
  <si>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</si>
  <si>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</si>
  <si>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</si>
  <si>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</si>
  <si>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</si>
  <si>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</si>
  <si>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</si>
  <si>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</si>
  <si>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</si>
  <si>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</si>
  <si>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</si>
  <si>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</si>
  <si>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</si>
  <si>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</si>
  <si>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</si>
  <si>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</si>
  <si>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</si>
  <si>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</si>
  <si>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</si>
  <si>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</si>
  <si>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</si>
  <si>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</si>
  <si>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</si>
  <si>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</si>
  <si>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</si>
  <si>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</si>
  <si>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</si>
  <si>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</si>
  <si>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</si>
  <si>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</si>
  <si>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</si>
  <si>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</si>
  <si>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</si>
  <si>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</si>
  <si>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</si>
  <si>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</si>
  <si>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</si>
  <si>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</si>
  <si>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</si>
  <si>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</si>
  <si>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</si>
  <si>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</si>
  <si>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</si>
  <si>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</si>
  <si>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</si>
  <si>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</si>
  <si>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</si>
  <si>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</si>
  <si>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</si>
  <si>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</si>
  <si>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</si>
  <si>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</si>
  <si>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</si>
  <si>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</si>
  <si>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</si>
  <si>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</si>
  <si>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</si>
  <si>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</si>
  <si>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</si>
  <si>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 xml:space="preserve">Кількість 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</si>
  <si>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</si>
  <si>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</si>
  <si>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</si>
  <si>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</si>
  <si>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</si>
  <si>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</si>
  <si>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</si>
  <si>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</si>
  <si>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</si>
  <si>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</si>
  <si>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</si>
  <si>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</si>
  <si>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</si>
  <si>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</si>
  <si>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</si>
  <si>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</si>
  <si>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</si>
  <si>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</si>
  <si>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</si>
  <si>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</si>
  <si>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</si>
  <si>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</si>
  <si>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</si>
  <si>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</si>
  <si>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</si>
  <si>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</si>
  <si>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</si>
  <si>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</si>
  <si>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Г.І. Квасніцька</t>
  </si>
  <si>
    <t>02145949</t>
  </si>
  <si>
    <t>Вогнегасники</t>
  </si>
  <si>
    <t>Печатка</t>
  </si>
  <si>
    <t>Керівник групи обліку централізованої бухгалтерії</t>
  </si>
  <si>
    <t>Директор Гусятинського РЦДЮТ</t>
  </si>
  <si>
    <t>Гусятинський районний центр дитячої та юнацької творчості</t>
  </si>
  <si>
    <t>«___» січня 2019 р.</t>
  </si>
  <si>
    <t>«01» січня 2019 р.</t>
  </si>
  <si>
    <t>Головний спеціаліст відділу ОСМС Гусятинської РДА</t>
  </si>
  <si>
    <t>О.К. Бойчук</t>
  </si>
  <si>
    <t>Начальник групи центр.госп.обслуговування</t>
  </si>
  <si>
    <t>В.М. Цільо</t>
  </si>
  <si>
    <t>Бухгалтер централізованої бухгалтерії</t>
  </si>
  <si>
    <t>З.Г. Сєніч</t>
  </si>
  <si>
    <t>Л.П. Чубей</t>
  </si>
  <si>
    <t>Разом по рахунку 1013</t>
  </si>
  <si>
    <t>Разом по рахунку 1014</t>
  </si>
  <si>
    <t>Разом по рахунку 1016</t>
  </si>
  <si>
    <t>1112 рах.</t>
  </si>
  <si>
    <t>Разом по рахунку 1113</t>
  </si>
  <si>
    <t>Разом по рахунку 1112</t>
  </si>
  <si>
    <t>«22» грудня 2018 р. №79-аг</t>
  </si>
  <si>
    <t>Здав:</t>
  </si>
  <si>
    <t>Прийняв:</t>
  </si>
  <si>
    <t>Примітки</t>
  </si>
  <si>
    <t>Інвентарний номер</t>
  </si>
  <si>
    <t>Сума зносу (накопиченої амортизації)</t>
  </si>
  <si>
    <t>Назва товаро-матеріальних цінностей</t>
  </si>
  <si>
    <t>МП</t>
  </si>
  <si>
    <t>ПЕРЕЛІК</t>
  </si>
  <si>
    <t>Вартість за даними бухгалтерського обліку, що включена у підсумок балансу</t>
  </si>
  <si>
    <t>РАЗОМ ЗА ПЕРЕЛІКОМ</t>
  </si>
  <si>
    <t>Додаток 1 до акту приймання-передачі</t>
  </si>
  <si>
    <t>Додаток 2 до акту приймання-передачі</t>
  </si>
  <si>
    <t xml:space="preserve">Ціна </t>
  </si>
  <si>
    <t xml:space="preserve">Усі цінності, перераховані в даному переліку, перевірені комісією в натурі. </t>
  </si>
  <si>
    <t>Цінності, перелічені в даному переліку:</t>
  </si>
  <si>
    <t>Вивіска для школи</t>
  </si>
  <si>
    <t>Вилки</t>
  </si>
  <si>
    <t>Ложки</t>
  </si>
  <si>
    <t>Кастрюля ем.</t>
  </si>
  <si>
    <t>Боти діелектричні</t>
  </si>
  <si>
    <t>Ігровий набір Six Bricks</t>
  </si>
  <si>
    <t>ЗОШ І-ІІ ст. с.Товсте</t>
  </si>
  <si>
    <t>на баланс Товстенської сільської ради</t>
  </si>
  <si>
    <t>Разом по рахунку 1017</t>
  </si>
  <si>
    <t>Директор ЗОШ І-ІІ ст. с.Товсте</t>
  </si>
  <si>
    <t>Разом по рахунку 1211</t>
  </si>
  <si>
    <t>Разом:</t>
  </si>
  <si>
    <t>Кабінет української мови</t>
  </si>
  <si>
    <t>Інвентар школи</t>
  </si>
  <si>
    <t>Шафи книжні</t>
  </si>
  <si>
    <t>Стінка передня</t>
  </si>
  <si>
    <t>Стінка</t>
  </si>
  <si>
    <t>Фізичний кабінет</t>
  </si>
  <si>
    <t>Фізкультурний кабінет</t>
  </si>
  <si>
    <t>Математичний кабінет</t>
  </si>
  <si>
    <t>Біологічний кабінет</t>
  </si>
  <si>
    <t>Майстерня</t>
  </si>
  <si>
    <t>Електроточило</t>
  </si>
  <si>
    <t>«___» серпня 2020 р.</t>
  </si>
  <si>
    <t>Всього по сторінці 1</t>
  </si>
  <si>
    <t>Всього по сторінці 2</t>
  </si>
  <si>
    <t>Всього по сторінці 3</t>
  </si>
  <si>
    <t>Всього по сторінці 4</t>
  </si>
  <si>
    <t>Разом за переліком:</t>
  </si>
  <si>
    <t>Заремська</t>
  </si>
  <si>
    <t>__________Марія Михайлівна</t>
  </si>
  <si>
    <t xml:space="preserve">__________Марія Михайлівна </t>
  </si>
  <si>
    <t>Гирі</t>
  </si>
  <si>
    <t>Драбина</t>
  </si>
  <si>
    <t>Круг баскетбольний</t>
  </si>
  <si>
    <t>Канат для перетягування</t>
  </si>
  <si>
    <t>Козел гімнастичний</t>
  </si>
  <si>
    <t>Кубок</t>
  </si>
  <si>
    <t>Лавки гімнастичні</t>
  </si>
  <si>
    <t>Місток гімнастичний</t>
  </si>
  <si>
    <t>Мяч</t>
  </si>
  <si>
    <t>Планка для стрибків</t>
  </si>
  <si>
    <t>Палатки</t>
  </si>
  <si>
    <t>Перекладина</t>
  </si>
  <si>
    <t>Спис металічний</t>
  </si>
  <si>
    <t>Стінки гімнастичні</t>
  </si>
  <si>
    <t>Сітка волейбольна</t>
  </si>
  <si>
    <t>Військовий кабінет</t>
  </si>
  <si>
    <t>Гвинтівки</t>
  </si>
  <si>
    <t>Стенд "Військова присяга"</t>
  </si>
  <si>
    <t>Будова ручних охотнічих гранат</t>
  </si>
  <si>
    <t>Загальний вигляд і частини автомата</t>
  </si>
  <si>
    <t>Радіометр Н-П-5А</t>
  </si>
  <si>
    <t>Зброя зарубіжної армії</t>
  </si>
  <si>
    <t>Документи чергового по роті</t>
  </si>
  <si>
    <t>Військовий пристрій хімічної розвідки</t>
  </si>
  <si>
    <t>Плакати військової підготовки 1/12</t>
  </si>
  <si>
    <t>Стенди</t>
  </si>
  <si>
    <t>Аптечка</t>
  </si>
  <si>
    <t>Верстати</t>
  </si>
  <si>
    <t>Зензубель</t>
  </si>
  <si>
    <t>Набір напильників</t>
  </si>
  <si>
    <t>Підставка під фрезернийстанок з тумбочкою</t>
  </si>
  <si>
    <t>Підставка під свердл.станок з тумбочкою</t>
  </si>
  <si>
    <t>Станок токарний ТОД - 120</t>
  </si>
  <si>
    <t>Таблиці по техніці безпеки</t>
  </si>
  <si>
    <t>Тиски 8мм</t>
  </si>
  <si>
    <t>Тиски універсальні</t>
  </si>
  <si>
    <t>Штангенциркуль</t>
  </si>
  <si>
    <t>Кабінет домоводства</t>
  </si>
  <si>
    <t>Комплект по стереометрії</t>
  </si>
  <si>
    <t>Комплект долі і дроби</t>
  </si>
  <si>
    <t>Модель фотометрії диска горизонт.</t>
  </si>
  <si>
    <t>Лічильні машини КМ-2</t>
  </si>
  <si>
    <t>Прилад умов призначення</t>
  </si>
  <si>
    <t>Портрети математиків 1/8</t>
  </si>
  <si>
    <t>Штамп по математиці</t>
  </si>
  <si>
    <t>Кабінет хімії</t>
  </si>
  <si>
    <t>Ваги технічні</t>
  </si>
  <si>
    <t>Доска для сушки посуи</t>
  </si>
  <si>
    <t>Сейф</t>
  </si>
  <si>
    <t>Нагрівач для колб</t>
  </si>
  <si>
    <t>Набір по хімії</t>
  </si>
  <si>
    <t>Нагрівач пробірок</t>
  </si>
  <si>
    <t>Таблиці по хімії</t>
  </si>
  <si>
    <t>Юний хімік</t>
  </si>
  <si>
    <t>Хімнабори</t>
  </si>
  <si>
    <t>Хімнабори №17</t>
  </si>
  <si>
    <t>Хімнабори №21</t>
  </si>
  <si>
    <t>Кабінет зарубіжної літератури</t>
  </si>
  <si>
    <t>Портрети російських поетів 1/10</t>
  </si>
  <si>
    <t>Календар Української мови</t>
  </si>
  <si>
    <t>Таблиці з української мови</t>
  </si>
  <si>
    <t>Стенди по кабінетах</t>
  </si>
  <si>
    <t>Кабінет історії</t>
  </si>
  <si>
    <t>Альбом з історії</t>
  </si>
  <si>
    <t>Таблиці по історії</t>
  </si>
  <si>
    <t>Початкові класи</t>
  </si>
  <si>
    <t>Іноземна мова</t>
  </si>
  <si>
    <t>Українська мова</t>
  </si>
  <si>
    <t>Зарубіжна література</t>
  </si>
  <si>
    <t>Метод кабінет</t>
  </si>
  <si>
    <t>Кабінет інформатики</t>
  </si>
  <si>
    <t>Кімната школяра</t>
  </si>
  <si>
    <t>Кабінет географії</t>
  </si>
  <si>
    <t>Кабінет іноземної мови</t>
  </si>
  <si>
    <t>Алфавіт</t>
  </si>
  <si>
    <t>Альбом</t>
  </si>
  <si>
    <t>Стенд "Поради учням"</t>
  </si>
  <si>
    <t>Портрети</t>
  </si>
  <si>
    <t>Візочки для демонстрування</t>
  </si>
  <si>
    <t>Ваги чутливі</t>
  </si>
  <si>
    <t>Гирі 4 кг.</t>
  </si>
  <si>
    <t>Гальванометр</t>
  </si>
  <si>
    <t>Генератор звуковий</t>
  </si>
  <si>
    <t>Динамометр</t>
  </si>
  <si>
    <t>Електроскоп 2-х сторонній</t>
  </si>
  <si>
    <t>Камертон редуктор</t>
  </si>
  <si>
    <t>Лічильник лаболаторний</t>
  </si>
  <si>
    <t>Антрозмирення твердих тіл</t>
  </si>
  <si>
    <t>Мікроамперметр</t>
  </si>
  <si>
    <t>Метроном</t>
  </si>
  <si>
    <t>Манометр</t>
  </si>
  <si>
    <t>Насос Комовського</t>
  </si>
  <si>
    <t>Набір грузів 1 кг</t>
  </si>
  <si>
    <t>Набір грузів 2 кг</t>
  </si>
  <si>
    <t>Набір лінз</t>
  </si>
  <si>
    <t>Набір гир</t>
  </si>
  <si>
    <t>Освітлювач</t>
  </si>
  <si>
    <t>Прилад 3-х роз'єднань</t>
  </si>
  <si>
    <t>Прилад КЛ-59</t>
  </si>
  <si>
    <t>Прилад види котушки</t>
  </si>
  <si>
    <t>Портрети фізиків 1/16</t>
  </si>
  <si>
    <t>Прибор закону утвор.</t>
  </si>
  <si>
    <t>Решітка лаболаторна</t>
  </si>
  <si>
    <t>Реостат повзунковий</t>
  </si>
  <si>
    <t xml:space="preserve">Реостат </t>
  </si>
  <si>
    <t>Секундомір</t>
  </si>
  <si>
    <t>Трансформатор</t>
  </si>
  <si>
    <t>Трансформатор на панелях</t>
  </si>
  <si>
    <t>Таблиці з фізики</t>
  </si>
  <si>
    <t>Термометр демонстраційний</t>
  </si>
  <si>
    <t xml:space="preserve">Географічний кабінет </t>
  </si>
  <si>
    <t>Глобуси</t>
  </si>
  <si>
    <t>Гербарій</t>
  </si>
  <si>
    <t>Набір кольорових металів</t>
  </si>
  <si>
    <t>Колекція природніх копалин</t>
  </si>
  <si>
    <t>Копалини природні</t>
  </si>
  <si>
    <t>Карти географічні</t>
  </si>
  <si>
    <t>Карта економічна</t>
  </si>
  <si>
    <t>Карта фізична</t>
  </si>
  <si>
    <t>Гірські породи</t>
  </si>
  <si>
    <t>Стенд "Вивчаємо свій рідний край"</t>
  </si>
  <si>
    <t>Географія України</t>
  </si>
  <si>
    <t>Таблиці з Географії</t>
  </si>
  <si>
    <t>Флюгер</t>
  </si>
  <si>
    <t>Будова корня</t>
  </si>
  <si>
    <t>Внутрішня будова кроля</t>
  </si>
  <si>
    <t>Гортань і щитовидна залоза</t>
  </si>
  <si>
    <t>Гербарій курсу з ботаніки</t>
  </si>
  <si>
    <t>Гербарій системи</t>
  </si>
  <si>
    <t>Гербарій по зоології</t>
  </si>
  <si>
    <t>Гербарій захисту ростучих рослин</t>
  </si>
  <si>
    <t>Кінцівки коня</t>
  </si>
  <si>
    <t>Кінцівки вівці</t>
  </si>
  <si>
    <t>Кровообіг</t>
  </si>
  <si>
    <t>Колекція томатів</t>
  </si>
  <si>
    <t>Колекція гірських порід</t>
  </si>
  <si>
    <t>Мікроскопи</t>
  </si>
  <si>
    <t>Модель ДНК</t>
  </si>
  <si>
    <t>Муляж кореня плодів</t>
  </si>
  <si>
    <t>Мікропрепарат по ботаніці</t>
  </si>
  <si>
    <t>Мікропрепарат по зоології</t>
  </si>
  <si>
    <t>Муляж грибів</t>
  </si>
  <si>
    <t>Нирка людини</t>
  </si>
  <si>
    <t>Набір мікропрепаратів по ботаніці</t>
  </si>
  <si>
    <t>Набір рослин</t>
  </si>
  <si>
    <t>Ножниці з футлярами</t>
  </si>
  <si>
    <t>Набір по біології</t>
  </si>
  <si>
    <t>Набір томатів</t>
  </si>
  <si>
    <t>Набір припорув.</t>
  </si>
  <si>
    <t>Портрети біологів 1/10</t>
  </si>
  <si>
    <t>Прилад находу охорони</t>
  </si>
  <si>
    <t>Птиця вскрита</t>
  </si>
  <si>
    <t>Розвиток папороті</t>
  </si>
  <si>
    <t>Розпили костей</t>
  </si>
  <si>
    <t>Розвиток цепня</t>
  </si>
  <si>
    <t>Система трав</t>
  </si>
  <si>
    <t>Скелет людини</t>
  </si>
  <si>
    <t>Торс людини</t>
  </si>
  <si>
    <t>Таблиці тваринного світу</t>
  </si>
  <si>
    <t>Таблиці з ботаніки</t>
  </si>
  <si>
    <t>Таблиця травлення</t>
  </si>
  <si>
    <t>Таблиця квіткових рослин</t>
  </si>
  <si>
    <t>Таблиця по загальній біології</t>
  </si>
  <si>
    <t>Таблиці</t>
  </si>
  <si>
    <t>Фотопортрети біологів</t>
  </si>
  <si>
    <t>Характеристика рослин</t>
  </si>
  <si>
    <t>Характеристика риби</t>
  </si>
  <si>
    <t>Характеристика птаха</t>
  </si>
  <si>
    <t>Характеристика самців</t>
  </si>
  <si>
    <t>Харчова система людини</t>
  </si>
  <si>
    <t>Цикл розвитку риби</t>
  </si>
  <si>
    <t>Чучело чайки серебр</t>
  </si>
  <si>
    <t>Всього по сторінці 5</t>
  </si>
  <si>
    <t>Апарат телефонний</t>
  </si>
  <si>
    <t>Годинник в коридор</t>
  </si>
  <si>
    <t>Барометр</t>
  </si>
  <si>
    <t>Вішалки металічні</t>
  </si>
  <si>
    <t>Вішалки групові</t>
  </si>
  <si>
    <t>Вішалки гардеробні</t>
  </si>
  <si>
    <t>Вага настольна</t>
  </si>
  <si>
    <t>Дзеркало</t>
  </si>
  <si>
    <t>Доски класні</t>
  </si>
  <si>
    <t>Дзвінок шкільний</t>
  </si>
  <si>
    <t>Доски кухонні</t>
  </si>
  <si>
    <t>Драбини</t>
  </si>
  <si>
    <t>Електродзвінок</t>
  </si>
  <si>
    <t>Крісла</t>
  </si>
  <si>
    <t>Лопати штикові</t>
  </si>
  <si>
    <t>Крісла м'ягкі</t>
  </si>
  <si>
    <t>Крісла м'ягкі для відвідувачів</t>
  </si>
  <si>
    <t>Карніз металічний</t>
  </si>
  <si>
    <t>Крісла для їдальні</t>
  </si>
  <si>
    <t>Крісла півм'ягкі</t>
  </si>
  <si>
    <t>Ножі кухонні</t>
  </si>
  <si>
    <t>Ножі нержав.</t>
  </si>
  <si>
    <t>Національний символ України</t>
  </si>
  <si>
    <t>Парти учнівські</t>
  </si>
  <si>
    <t>Занавіски в їдальню</t>
  </si>
  <si>
    <t>Занавіски тюльові</t>
  </si>
  <si>
    <t>Занавіски на кухні</t>
  </si>
  <si>
    <t>Світильники</t>
  </si>
  <si>
    <t>Столи однотумбові</t>
  </si>
  <si>
    <t>Столи шкільні</t>
  </si>
  <si>
    <t>Столи лабораторні</t>
  </si>
  <si>
    <t>Столи кухонні</t>
  </si>
  <si>
    <t>Столи вчителя</t>
  </si>
  <si>
    <t>Секції-стінки</t>
  </si>
  <si>
    <t>Секції 076-01</t>
  </si>
  <si>
    <t>Секції 081-01</t>
  </si>
  <si>
    <t>Секції 082-01</t>
  </si>
  <si>
    <t>Секції 083-01</t>
  </si>
  <si>
    <t>Секції 078-01</t>
  </si>
  <si>
    <t>Секції 092-92</t>
  </si>
  <si>
    <t>Столи 2-х тумбові</t>
  </si>
  <si>
    <t>Столи журнальні</t>
  </si>
  <si>
    <t>Стелажі металеві</t>
  </si>
  <si>
    <t>Стелажі</t>
  </si>
  <si>
    <t>Сейфи</t>
  </si>
  <si>
    <t>Стенд "Розклад уроків"</t>
  </si>
  <si>
    <t>Дошка оголошень</t>
  </si>
  <si>
    <t>Кращі учні</t>
  </si>
  <si>
    <t>Плани роботи школи</t>
  </si>
  <si>
    <t>Розклад гуртків</t>
  </si>
  <si>
    <t>Тумбочки</t>
  </si>
  <si>
    <t>Табуретки</t>
  </si>
  <si>
    <t>Термометр</t>
  </si>
  <si>
    <t>Тонометр</t>
  </si>
  <si>
    <t>Тюль</t>
  </si>
  <si>
    <t>Ящик для сміття</t>
  </si>
  <si>
    <t>Щит роздільний</t>
  </si>
  <si>
    <t>Щиток освітлення</t>
  </si>
  <si>
    <t>Штори</t>
  </si>
  <si>
    <t>Шафа комбінована з антресоллю</t>
  </si>
  <si>
    <t>Шафа з склом</t>
  </si>
  <si>
    <t>Штамп</t>
  </si>
  <si>
    <t>Шафи</t>
  </si>
  <si>
    <t>Совок</t>
  </si>
  <si>
    <t>Галерея слави (набір карток)</t>
  </si>
  <si>
    <t>Куточок християнської етики</t>
  </si>
  <si>
    <t>Стенд намалюй</t>
  </si>
  <si>
    <t>Герби іст.укр. земель</t>
  </si>
  <si>
    <t>"Дружба"</t>
  </si>
  <si>
    <t>Картини на коридор</t>
  </si>
  <si>
    <t>Коврик 1,20*2,45 1 клас</t>
  </si>
  <si>
    <t>Коврик 1,50*2,45 4 клас</t>
  </si>
  <si>
    <t>Віночок з лентами</t>
  </si>
  <si>
    <t>Ялинка штучна</t>
  </si>
  <si>
    <t>Крісла офісні</t>
  </si>
  <si>
    <t>Занавіска шторка</t>
  </si>
  <si>
    <t>Тюль 14м.</t>
  </si>
  <si>
    <t>Чайник ел.</t>
  </si>
  <si>
    <t>Крейда</t>
  </si>
  <si>
    <t>Жавель-клейд табл.</t>
  </si>
  <si>
    <t>Ігровий набір LEGO Pley Box</t>
  </si>
  <si>
    <t>Рукавиці латексні (діелектричні)</t>
  </si>
  <si>
    <t>Тарілка супова</t>
  </si>
  <si>
    <t>Тарілка обідня</t>
  </si>
  <si>
    <t>Чашка 250</t>
  </si>
  <si>
    <t>Хлібниця</t>
  </si>
  <si>
    <t>Чайник емалірований (3,5л.)</t>
  </si>
  <si>
    <t>Кастрюля емалірована 16л.</t>
  </si>
  <si>
    <t>Чашка</t>
  </si>
  <si>
    <t>Кастрюля 15 л.</t>
  </si>
  <si>
    <t>Разом інвентар школи:</t>
  </si>
  <si>
    <t>Всього по сторінці 6</t>
  </si>
  <si>
    <t>РАЗОМ ЗА ПЕРЕЛІКОМ 1812 рахунок</t>
  </si>
  <si>
    <t>що передається з балансу відділу освіти сім’ї, молоді та спорту Гусятинської РДА</t>
  </si>
  <si>
    <t xml:space="preserve"> </t>
  </si>
  <si>
    <t>малоцінних та швидкозношуваних предметів</t>
  </si>
  <si>
    <t xml:space="preserve">Будинок з підвалом  </t>
  </si>
  <si>
    <t>Разом по рахунку 1013/1</t>
  </si>
  <si>
    <t xml:space="preserve">Огорожа біля будинку </t>
  </si>
  <si>
    <t>103/10001</t>
  </si>
  <si>
    <t xml:space="preserve">Комп’ютер </t>
  </si>
  <si>
    <t>Ксерокс</t>
  </si>
  <si>
    <t>Компютери</t>
  </si>
  <si>
    <t>Принтер НР</t>
  </si>
  <si>
    <t>Принтер  кольоровий</t>
  </si>
  <si>
    <t>Сканер</t>
  </si>
  <si>
    <t>Системний блок</t>
  </si>
  <si>
    <t>1040006-7</t>
  </si>
  <si>
    <t>1040011-13</t>
  </si>
  <si>
    <t>Монітор</t>
  </si>
  <si>
    <t>Віндовс</t>
  </si>
  <si>
    <t>Мультимедійний проектор Aser</t>
  </si>
  <si>
    <t xml:space="preserve">Ноутбук Asuse </t>
  </si>
  <si>
    <t>Проектор Aсer 115</t>
  </si>
  <si>
    <t>Проектор Aсer</t>
  </si>
  <si>
    <t>1040014-16</t>
  </si>
  <si>
    <t>1040017-19</t>
  </si>
  <si>
    <t>10140002-3</t>
  </si>
  <si>
    <t>Системний блок AMD</t>
  </si>
  <si>
    <t>Принтер Саnon</t>
  </si>
  <si>
    <t>Пенал</t>
  </si>
  <si>
    <t>Шкаф книжний</t>
  </si>
  <si>
    <t>Стіл офісний</t>
  </si>
  <si>
    <t>Холодильник</t>
  </si>
  <si>
    <t>Принтер Samsung</t>
  </si>
  <si>
    <t>106007-8</t>
  </si>
  <si>
    <t>106009-10</t>
  </si>
  <si>
    <t>Зелені насадження (каштани 5 шт.)</t>
  </si>
  <si>
    <t>1017(108)</t>
  </si>
  <si>
    <t>Разом по рахунку 1018</t>
  </si>
  <si>
    <t>Програмне забезпечення для електр.обліку книжок</t>
  </si>
  <si>
    <t xml:space="preserve">Основних засобів, інших необоротних матеріальних активів,  </t>
  </si>
  <si>
    <t>нематеріальних активів, бібліотечних фондів та МШП</t>
  </si>
  <si>
    <t>Гусятинського районного методичного кабінету (тепер комунальної установи - «Центр  професійного розвитку педагогічних працівників» Гусятинської районної ради Тернопільської області)</t>
  </si>
  <si>
    <t>що знаходяться на балансі відділу освіти сім’ї, молоді та спорту Гусятинської райдержадміністрації</t>
  </si>
  <si>
    <t xml:space="preserve">Факс </t>
  </si>
  <si>
    <t xml:space="preserve">Стіл двотумбовий </t>
  </si>
  <si>
    <t xml:space="preserve">Столи письмові </t>
  </si>
  <si>
    <t xml:space="preserve">Крісло Ісо </t>
  </si>
  <si>
    <t xml:space="preserve">Крісло ескорт </t>
  </si>
  <si>
    <t>Стіл 0-207</t>
  </si>
  <si>
    <t>Стіл 0-205</t>
  </si>
  <si>
    <t xml:space="preserve">Стільці ІЗО </t>
  </si>
  <si>
    <t xml:space="preserve">Полка навісна </t>
  </si>
  <si>
    <t>Доріжка 1,2</t>
  </si>
  <si>
    <t>Доріжка 1,5</t>
  </si>
  <si>
    <t xml:space="preserve">Телефон панасонік </t>
  </si>
  <si>
    <t>Килим 2*5</t>
  </si>
  <si>
    <t xml:space="preserve">Принтер </t>
  </si>
  <si>
    <t xml:space="preserve">Телефон </t>
  </si>
  <si>
    <t xml:space="preserve">Стіл комп’ютерний </t>
  </si>
  <si>
    <t>Монітор Samsung</t>
  </si>
  <si>
    <t xml:space="preserve">Шафи комбіновані </t>
  </si>
  <si>
    <t>Банер литий непрозорий люверс</t>
  </si>
  <si>
    <t>Принтер Canon LBP-6030</t>
  </si>
  <si>
    <t>Тример</t>
  </si>
  <si>
    <t>1130010-17</t>
  </si>
  <si>
    <t>1130018-51</t>
  </si>
  <si>
    <t>1130053-55</t>
  </si>
  <si>
    <t>1130056-57</t>
  </si>
  <si>
    <t>1130066-75</t>
  </si>
  <si>
    <t>1130076-77</t>
  </si>
  <si>
    <t>1130078-88</t>
  </si>
  <si>
    <t>1130089-99</t>
  </si>
  <si>
    <t>1130100-101</t>
  </si>
  <si>
    <t>113001-2</t>
  </si>
  <si>
    <t>111300110-111</t>
  </si>
  <si>
    <t>Інвентарний номер/ рахунок</t>
  </si>
  <si>
    <t>Вивіска</t>
  </si>
  <si>
    <t>Жалюзі</t>
  </si>
  <si>
    <t>Крісла ІКС</t>
  </si>
  <si>
    <t>Картридж</t>
  </si>
  <si>
    <t>Крісло офісне</t>
  </si>
  <si>
    <t>Модем</t>
  </si>
  <si>
    <t>Дисковод</t>
  </si>
  <si>
    <t>Доріжка коврова</t>
  </si>
  <si>
    <t>Оснастка</t>
  </si>
  <si>
    <t>Секція 078-02</t>
  </si>
  <si>
    <t>Секція 081-02</t>
  </si>
  <si>
    <t>Секція 082-03</t>
  </si>
  <si>
    <t>Секція 111</t>
  </si>
  <si>
    <t>Секція 112-01</t>
  </si>
  <si>
    <t>Столи комп’ютерні</t>
  </si>
  <si>
    <t>Світильник</t>
  </si>
  <si>
    <t xml:space="preserve">Світильники </t>
  </si>
  <si>
    <t>Стіл двотумбовий</t>
  </si>
  <si>
    <t>Телефонні апарати</t>
  </si>
  <si>
    <t>Переноска 5м</t>
  </si>
  <si>
    <t>Шафи з антресолями</t>
  </si>
  <si>
    <t>Шкаф металічний</t>
  </si>
  <si>
    <t>Штори тюльові</t>
  </si>
  <si>
    <t>Вішалка стояча</t>
  </si>
  <si>
    <t>Доріжка</t>
  </si>
  <si>
    <t>Електричний щит</t>
  </si>
  <si>
    <t>Секція 082-02</t>
  </si>
  <si>
    <t>Секція 083-02</t>
  </si>
  <si>
    <t>Секція 095-02</t>
  </si>
  <si>
    <t>Столи двотумбові</t>
  </si>
  <si>
    <t>Стіл приставний</t>
  </si>
  <si>
    <t>Шафа</t>
  </si>
  <si>
    <t>Стіл однотумбовий</t>
  </si>
  <si>
    <t>Тумбочка</t>
  </si>
  <si>
    <t>Телефон панасонік</t>
  </si>
  <si>
    <t>Разом по рахунку 1812</t>
  </si>
  <si>
    <t>Капітальний ремонт даху Гусятинського районного методичного кабінету по вул.Незалежності,14 в смт.Гусятин (Пояснююча з кресленням 2 прим., кошториси 1 прим.)</t>
  </si>
  <si>
    <t>Назва матеріальних цінностей</t>
  </si>
  <si>
    <t>Разом по рахунку 1812/1</t>
  </si>
  <si>
    <t>1812/1</t>
  </si>
  <si>
    <t>Іван СТЕЧИШИН</t>
  </si>
  <si>
    <t>що передаються із спільної власності територіальних громад, сіл, селищ, міст  Чортківського району</t>
  </si>
  <si>
    <t xml:space="preserve">у комунальну власність Хоростківської міської ради </t>
  </si>
  <si>
    <t>основних засобів та запасів,</t>
  </si>
  <si>
    <t xml:space="preserve">Керуючий справами виконавчого апарату районної ради </t>
  </si>
  <si>
    <t xml:space="preserve">у  комунальну власносність   Хоростківської міської ради </t>
  </si>
  <si>
    <t>від 27.05.2021 №78</t>
  </si>
  <si>
    <t xml:space="preserve">Додаток 3 до рішення  </t>
  </si>
  <si>
    <t>від 27.05.2021 № 78</t>
  </si>
  <si>
    <t xml:space="preserve">Додаток 2 до рішення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</si>
</sst>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2" fontId="64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" fontId="18" fillId="13" borderId="12" xfId="0" applyNumberFormat="1" applyFont="1" applyFill="1" applyBorder="1" applyAlignment="1">
      <alignment horizontal="right" vertical="center" wrapText="1"/>
    </xf>
    <xf numFmtId="0" fontId="18" fillId="13" borderId="12" xfId="0" applyFont="1" applyFill="1" applyBorder="1" applyAlignment="1">
      <alignment vertical="center" wrapText="1"/>
    </xf>
    <xf numFmtId="0" fontId="14" fillId="13" borderId="12" xfId="0" applyFont="1" applyFill="1" applyBorder="1" applyAlignment="1">
      <alignment vertical="center" wrapText="1"/>
    </xf>
    <xf numFmtId="4" fontId="65" fillId="1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27" xfId="0" applyFont="1" applyBorder="1" applyAlignment="1">
      <alignment vertical="center" wrapText="1"/>
    </xf>
    <xf numFmtId="0" fontId="64" fillId="0" borderId="27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1" fontId="18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64" fillId="0" borderId="1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3" fontId="65" fillId="13" borderId="12" xfId="0" applyNumberFormat="1" applyFont="1" applyFill="1" applyBorder="1" applyAlignment="1">
      <alignment horizontal="right" vertical="center" wrapText="1"/>
    </xf>
    <xf numFmtId="4" fontId="65" fillId="13" borderId="12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14" fillId="13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3" fontId="18" fillId="13" borderId="12" xfId="0" applyNumberFormat="1" applyFont="1" applyFill="1" applyBorder="1" applyAlignment="1">
      <alignment horizontal="right" vertical="center" wrapText="1"/>
    </xf>
    <xf numFmtId="3" fontId="65" fillId="13" borderId="12" xfId="0" applyNumberFormat="1" applyFont="1" applyFill="1" applyBorder="1" applyAlignment="1">
      <alignment vertical="center" wrapText="1"/>
    </xf>
    <xf numFmtId="3" fontId="18" fillId="13" borderId="12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3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" fontId="4" fillId="0" borderId="29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vertical="center" wrapText="1"/>
    </xf>
    <xf numFmtId="4" fontId="6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64" fillId="0" borderId="27" xfId="0" applyNumberFormat="1" applyFont="1" applyBorder="1" applyAlignment="1">
      <alignment vertical="center" wrapText="1"/>
    </xf>
    <xf numFmtId="4" fontId="14" fillId="0" borderId="27" xfId="0" applyNumberFormat="1" applyFont="1" applyBorder="1" applyAlignment="1">
      <alignment vertical="center" wrapText="1"/>
    </xf>
    <xf numFmtId="4" fontId="18" fillId="13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64" fillId="0" borderId="10" xfId="0" applyNumberFormat="1" applyFont="1" applyBorder="1" applyAlignment="1">
      <alignment horizontal="right" vertical="center" wrapText="1"/>
    </xf>
    <xf numFmtId="4" fontId="64" fillId="0" borderId="16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53" applyNumberFormat="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2" fontId="3" fillId="0" borderId="27" xfId="53" applyNumberFormat="1" applyFont="1" applyFill="1" applyBorder="1" applyAlignment="1">
      <alignment horizontal="left"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3" fillId="0" borderId="27" xfId="53" applyNumberFormat="1" applyFont="1" applyBorder="1" applyAlignment="1">
      <alignment horizontal="left" vertical="center" wrapText="1"/>
      <protection/>
    </xf>
    <xf numFmtId="2" fontId="3" fillId="0" borderId="10" xfId="53" applyNumberFormat="1" applyFont="1" applyBorder="1" applyAlignment="1">
      <alignment horizontal="left" vertical="center" wrapText="1"/>
      <protection/>
    </xf>
    <xf numFmtId="4" fontId="14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27" xfId="53" applyNumberFormat="1" applyFont="1" applyBorder="1" applyAlignment="1">
      <alignment vertical="center" wrapText="1"/>
      <protection/>
    </xf>
    <xf numFmtId="2" fontId="9" fillId="0" borderId="30" xfId="0" applyNumberFormat="1" applyFont="1" applyFill="1" applyBorder="1" applyAlignment="1">
      <alignment vertical="center"/>
    </xf>
    <xf numFmtId="2" fontId="5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 horizontal="right" vertical="center" wrapText="1"/>
    </xf>
    <xf numFmtId="2" fontId="3" fillId="0" borderId="21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4" fontId="24" fillId="0" borderId="10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2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vertical="center" wrapText="1"/>
    </xf>
    <xf numFmtId="4" fontId="24" fillId="0" borderId="29" xfId="0" applyNumberFormat="1" applyFont="1" applyFill="1" applyBorder="1" applyAlignment="1">
      <alignment vertical="center" wrapText="1"/>
    </xf>
    <xf numFmtId="2" fontId="9" fillId="0" borderId="33" xfId="0" applyNumberFormat="1" applyFont="1" applyFill="1" applyBorder="1" applyAlignment="1">
      <alignment vertical="center"/>
    </xf>
    <xf numFmtId="2" fontId="5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right" vertical="center" wrapText="1"/>
    </xf>
    <xf numFmtId="4" fontId="25" fillId="0" borderId="36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66" fillId="0" borderId="0" xfId="0" applyFont="1" applyAlignment="1">
      <alignment vertical="center" wrapText="1"/>
    </xf>
    <xf numFmtId="4" fontId="9" fillId="13" borderId="12" xfId="0" applyNumberFormat="1" applyFont="1" applyFill="1" applyBorder="1" applyAlignment="1">
      <alignment vertical="center" wrapText="1"/>
    </xf>
    <xf numFmtId="0" fontId="18" fillId="0" borderId="37" xfId="0" applyFont="1" applyBorder="1" applyAlignment="1">
      <alignment/>
    </xf>
    <xf numFmtId="0" fontId="64" fillId="0" borderId="16" xfId="0" applyFont="1" applyBorder="1" applyAlignment="1">
      <alignment vertical="center"/>
    </xf>
    <xf numFmtId="0" fontId="64" fillId="0" borderId="0" xfId="0" applyFont="1" applyAlignment="1">
      <alignment vertical="center"/>
    </xf>
    <xf numFmtId="4" fontId="64" fillId="0" borderId="0" xfId="0" applyNumberFormat="1" applyFont="1" applyAlignment="1">
      <alignment/>
    </xf>
    <xf numFmtId="4" fontId="64" fillId="0" borderId="38" xfId="0" applyNumberFormat="1" applyFont="1" applyBorder="1" applyAlignment="1">
      <alignment vertical="center"/>
    </xf>
    <xf numFmtId="4" fontId="64" fillId="0" borderId="0" xfId="0" applyNumberFormat="1" applyFont="1" applyAlignment="1">
      <alignment vertical="center"/>
    </xf>
    <xf numFmtId="0" fontId="64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0" fontId="64" fillId="0" borderId="38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vertical="center" wrapText="1"/>
    </xf>
    <xf numFmtId="1" fontId="4" fillId="34" borderId="10" xfId="0" applyNumberFormat="1" applyFont="1" applyFill="1" applyBorder="1" applyAlignment="1">
      <alignment horizontal="right" vertical="center" wrapText="1"/>
    </xf>
    <xf numFmtId="4" fontId="64" fillId="34" borderId="10" xfId="0" applyNumberFormat="1" applyFont="1" applyFill="1" applyBorder="1" applyAlignment="1">
      <alignment vertical="center" wrapText="1"/>
    </xf>
    <xf numFmtId="1" fontId="4" fillId="0" borderId="16" xfId="0" applyNumberFormat="1" applyFont="1" applyBorder="1" applyAlignment="1">
      <alignment horizontal="right" vertical="center" wrapText="1"/>
    </xf>
    <xf numFmtId="1" fontId="4" fillId="0" borderId="25" xfId="0" applyNumberFormat="1" applyFont="1" applyBorder="1" applyAlignment="1">
      <alignment vertical="center" wrapText="1"/>
    </xf>
    <xf numFmtId="2" fontId="14" fillId="0" borderId="2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4" fontId="4" fillId="0" borderId="20" xfId="0" applyNumberFormat="1" applyFont="1" applyBorder="1" applyAlignment="1">
      <alignment horizontal="center" vertical="center" wrapText="1"/>
    </xf>
    <xf numFmtId="2" fontId="6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4" fontId="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14" fillId="0" borderId="10" xfId="0" applyNumberFormat="1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4" fillId="34" borderId="15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vertical="center" wrapText="1"/>
    </xf>
    <xf numFmtId="2" fontId="64" fillId="34" borderId="10" xfId="0" applyNumberFormat="1" applyFont="1" applyFill="1" applyBorder="1" applyAlignment="1">
      <alignment vertical="center" wrapText="1"/>
    </xf>
    <xf numFmtId="2" fontId="68" fillId="34" borderId="39" xfId="0" applyNumberFormat="1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vertical="center" wrapText="1"/>
    </xf>
    <xf numFmtId="0" fontId="64" fillId="34" borderId="16" xfId="0" applyFont="1" applyFill="1" applyBorder="1" applyAlignment="1">
      <alignment horizontal="right" vertical="center" wrapText="1"/>
    </xf>
    <xf numFmtId="2" fontId="64" fillId="34" borderId="16" xfId="0" applyNumberFormat="1" applyFont="1" applyFill="1" applyBorder="1" applyAlignment="1">
      <alignment vertical="center" wrapText="1"/>
    </xf>
    <xf numFmtId="2" fontId="68" fillId="34" borderId="40" xfId="0" applyNumberFormat="1" applyFont="1" applyFill="1" applyBorder="1" applyAlignment="1">
      <alignment vertical="center" wrapText="1"/>
    </xf>
    <xf numFmtId="4" fontId="64" fillId="34" borderId="10" xfId="0" applyNumberFormat="1" applyFont="1" applyFill="1" applyBorder="1" applyAlignment="1">
      <alignment horizontal="right" vertical="center" wrapText="1"/>
    </xf>
    <xf numFmtId="4" fontId="68" fillId="34" borderId="39" xfId="0" applyNumberFormat="1" applyFont="1" applyFill="1" applyBorder="1" applyAlignment="1">
      <alignment horizontal="right" vertical="center" wrapText="1"/>
    </xf>
    <xf numFmtId="0" fontId="4" fillId="34" borderId="27" xfId="0" applyFont="1" applyFill="1" applyBorder="1" applyAlignment="1">
      <alignment horizontal="right" vertical="center" wrapText="1"/>
    </xf>
    <xf numFmtId="2" fontId="14" fillId="34" borderId="10" xfId="0" applyNumberFormat="1" applyFont="1" applyFill="1" applyBorder="1" applyAlignment="1">
      <alignment vertical="center" wrapText="1"/>
    </xf>
    <xf numFmtId="0" fontId="67" fillId="34" borderId="19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0" fillId="34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65" fillId="1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9" fillId="0" borderId="0" xfId="0" applyFont="1" applyBorder="1" applyAlignment="1">
      <alignment horizontal="left" vertical="center" wrapText="1"/>
    </xf>
    <xf numFmtId="0" fontId="65" fillId="13" borderId="48" xfId="0" applyFont="1" applyFill="1" applyBorder="1" applyAlignment="1">
      <alignment horizontal="center" vertical="center" wrapText="1"/>
    </xf>
    <xf numFmtId="0" fontId="65" fillId="13" borderId="49" xfId="0" applyFont="1" applyFill="1" applyBorder="1" applyAlignment="1">
      <alignment horizontal="center" vertical="center" wrapText="1"/>
    </xf>
    <xf numFmtId="0" fontId="65" fillId="13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left" vertical="center"/>
    </xf>
    <xf numFmtId="2" fontId="9" fillId="0" borderId="30" xfId="0" applyNumberFormat="1" applyFont="1" applyFill="1" applyBorder="1" applyAlignment="1">
      <alignment horizontal="left" vertical="center"/>
    </xf>
    <xf numFmtId="2" fontId="9" fillId="0" borderId="33" xfId="0" applyNumberFormat="1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left"/>
    </xf>
    <xf numFmtId="2" fontId="5" fillId="0" borderId="30" xfId="0" applyNumberFormat="1" applyFont="1" applyFill="1" applyBorder="1" applyAlignment="1">
      <alignment horizontal="left"/>
    </xf>
    <xf numFmtId="2" fontId="5" fillId="0" borderId="33" xfId="0" applyNumberFormat="1" applyFont="1" applyFill="1" applyBorder="1" applyAlignment="1">
      <alignment horizontal="left"/>
    </xf>
    <xf numFmtId="2" fontId="9" fillId="0" borderId="53" xfId="0" applyNumberFormat="1" applyFont="1" applyFill="1" applyBorder="1" applyAlignment="1">
      <alignment horizontal="left"/>
    </xf>
    <xf numFmtId="2" fontId="9" fillId="0" borderId="28" xfId="0" applyNumberFormat="1" applyFont="1" applyFill="1" applyBorder="1" applyAlignment="1">
      <alignment horizontal="left"/>
    </xf>
    <xf numFmtId="2" fontId="9" fillId="0" borderId="54" xfId="0" applyNumberFormat="1" applyFont="1" applyFill="1" applyBorder="1" applyAlignment="1">
      <alignment horizontal="left"/>
    </xf>
    <xf numFmtId="2" fontId="9" fillId="0" borderId="55" xfId="0" applyNumberFormat="1" applyFont="1" applyFill="1" applyBorder="1" applyAlignment="1">
      <alignment horizontal="left"/>
    </xf>
    <xf numFmtId="2" fontId="9" fillId="0" borderId="53" xfId="0" applyNumberFormat="1" applyFont="1" applyFill="1" applyBorder="1" applyAlignment="1">
      <alignment horizontal="left" vertical="center"/>
    </xf>
    <xf numFmtId="2" fontId="9" fillId="0" borderId="54" xfId="0" applyNumberFormat="1" applyFont="1" applyFill="1" applyBorder="1" applyAlignment="1">
      <alignment horizontal="left" vertical="center"/>
    </xf>
    <xf numFmtId="2" fontId="9" fillId="0" borderId="55" xfId="0" applyNumberFormat="1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61</xdr:row>
      <xdr:rowOff>0</xdr:rowOff>
    </xdr:from>
    <xdr:ext cx="771525" cy="314325"/>
    <xdr:sp>
      <xdr:nvSpPr>
        <xdr:cNvPr id="1" name="AutoShape 1" descr="&lt;"/>
        <xdr:cNvSpPr>
          <a:spLocks noChangeAspect="1"/>
        </xdr:cNvSpPr>
      </xdr:nvSpPr>
      <xdr:spPr>
        <a:xfrm>
          <a:off x="1285875" y="131730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62</xdr:row>
      <xdr:rowOff>0</xdr:rowOff>
    </xdr:from>
    <xdr:ext cx="771525" cy="285750"/>
    <xdr:sp>
      <xdr:nvSpPr>
        <xdr:cNvPr id="2" name="AutoShape 1" descr="&lt;"/>
        <xdr:cNvSpPr>
          <a:spLocks noChangeAspect="1"/>
        </xdr:cNvSpPr>
      </xdr:nvSpPr>
      <xdr:spPr>
        <a:xfrm>
          <a:off x="1285875" y="133635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70</xdr:row>
      <xdr:rowOff>0</xdr:rowOff>
    </xdr:from>
    <xdr:ext cx="771525" cy="428625"/>
    <xdr:sp>
      <xdr:nvSpPr>
        <xdr:cNvPr id="3" name="AutoShape 1" descr="&lt;"/>
        <xdr:cNvSpPr>
          <a:spLocks noChangeAspect="1"/>
        </xdr:cNvSpPr>
      </xdr:nvSpPr>
      <xdr:spPr>
        <a:xfrm>
          <a:off x="1285875" y="1488757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70</xdr:row>
      <xdr:rowOff>0</xdr:rowOff>
    </xdr:from>
    <xdr:ext cx="771525" cy="428625"/>
    <xdr:sp>
      <xdr:nvSpPr>
        <xdr:cNvPr id="4" name="AutoShape 1" descr="&lt;"/>
        <xdr:cNvSpPr>
          <a:spLocks noChangeAspect="1"/>
        </xdr:cNvSpPr>
      </xdr:nvSpPr>
      <xdr:spPr>
        <a:xfrm>
          <a:off x="1285875" y="1488757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81</xdr:row>
      <xdr:rowOff>0</xdr:rowOff>
    </xdr:from>
    <xdr:ext cx="771525" cy="590550"/>
    <xdr:sp>
      <xdr:nvSpPr>
        <xdr:cNvPr id="5" name="AutoShape 1" descr="&lt;"/>
        <xdr:cNvSpPr>
          <a:spLocks noChangeAspect="1"/>
        </xdr:cNvSpPr>
      </xdr:nvSpPr>
      <xdr:spPr>
        <a:xfrm>
          <a:off x="1285875" y="169830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88</xdr:row>
      <xdr:rowOff>0</xdr:rowOff>
    </xdr:from>
    <xdr:ext cx="771525" cy="276225"/>
    <xdr:sp>
      <xdr:nvSpPr>
        <xdr:cNvPr id="6" name="AutoShape 1" descr="&lt;"/>
        <xdr:cNvSpPr>
          <a:spLocks noChangeAspect="1"/>
        </xdr:cNvSpPr>
      </xdr:nvSpPr>
      <xdr:spPr>
        <a:xfrm>
          <a:off x="1285875" y="183165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92</xdr:row>
      <xdr:rowOff>0</xdr:rowOff>
    </xdr:from>
    <xdr:ext cx="771525" cy="276225"/>
    <xdr:sp>
      <xdr:nvSpPr>
        <xdr:cNvPr id="7" name="AutoShape 1" descr="&lt;"/>
        <xdr:cNvSpPr>
          <a:spLocks noChangeAspect="1"/>
        </xdr:cNvSpPr>
      </xdr:nvSpPr>
      <xdr:spPr>
        <a:xfrm>
          <a:off x="1285875" y="190785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102</xdr:row>
      <xdr:rowOff>0</xdr:rowOff>
    </xdr:from>
    <xdr:ext cx="771525" cy="276225"/>
    <xdr:sp>
      <xdr:nvSpPr>
        <xdr:cNvPr id="8" name="AutoShape 1" descr="&lt;"/>
        <xdr:cNvSpPr>
          <a:spLocks noChangeAspect="1"/>
        </xdr:cNvSpPr>
      </xdr:nvSpPr>
      <xdr:spPr>
        <a:xfrm>
          <a:off x="1285875" y="209835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108</xdr:row>
      <xdr:rowOff>0</xdr:rowOff>
    </xdr:from>
    <xdr:ext cx="771525" cy="276225"/>
    <xdr:sp>
      <xdr:nvSpPr>
        <xdr:cNvPr id="9" name="AutoShape 1" descr="&lt;"/>
        <xdr:cNvSpPr>
          <a:spLocks noChangeAspect="1"/>
        </xdr:cNvSpPr>
      </xdr:nvSpPr>
      <xdr:spPr>
        <a:xfrm>
          <a:off x="1285875" y="221265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118</xdr:row>
      <xdr:rowOff>0</xdr:rowOff>
    </xdr:from>
    <xdr:ext cx="771525" cy="314325"/>
    <xdr:sp>
      <xdr:nvSpPr>
        <xdr:cNvPr id="10" name="AutoShape 1" descr="&lt;"/>
        <xdr:cNvSpPr>
          <a:spLocks noChangeAspect="1"/>
        </xdr:cNvSpPr>
      </xdr:nvSpPr>
      <xdr:spPr>
        <a:xfrm>
          <a:off x="1285875" y="245649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119</xdr:row>
      <xdr:rowOff>0</xdr:rowOff>
    </xdr:from>
    <xdr:ext cx="771525" cy="285750"/>
    <xdr:sp>
      <xdr:nvSpPr>
        <xdr:cNvPr id="11" name="AutoShape 1" descr="&lt;"/>
        <xdr:cNvSpPr>
          <a:spLocks noChangeAspect="1"/>
        </xdr:cNvSpPr>
      </xdr:nvSpPr>
      <xdr:spPr>
        <a:xfrm>
          <a:off x="1285875" y="247554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127</xdr:row>
      <xdr:rowOff>0</xdr:rowOff>
    </xdr:from>
    <xdr:ext cx="771525" cy="428625"/>
    <xdr:sp>
      <xdr:nvSpPr>
        <xdr:cNvPr id="12" name="AutoShape 1" descr="&lt;"/>
        <xdr:cNvSpPr>
          <a:spLocks noChangeAspect="1"/>
        </xdr:cNvSpPr>
      </xdr:nvSpPr>
      <xdr:spPr>
        <a:xfrm>
          <a:off x="1285875" y="2627947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127</xdr:row>
      <xdr:rowOff>0</xdr:rowOff>
    </xdr:from>
    <xdr:ext cx="771525" cy="428625"/>
    <xdr:sp>
      <xdr:nvSpPr>
        <xdr:cNvPr id="13" name="AutoShape 1" descr="&lt;"/>
        <xdr:cNvSpPr>
          <a:spLocks noChangeAspect="1"/>
        </xdr:cNvSpPr>
      </xdr:nvSpPr>
      <xdr:spPr>
        <a:xfrm>
          <a:off x="1285875" y="2627947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138</xdr:row>
      <xdr:rowOff>0</xdr:rowOff>
    </xdr:from>
    <xdr:ext cx="771525" cy="590550"/>
    <xdr:sp>
      <xdr:nvSpPr>
        <xdr:cNvPr id="14" name="AutoShape 1" descr="&lt;"/>
        <xdr:cNvSpPr>
          <a:spLocks noChangeAspect="1"/>
        </xdr:cNvSpPr>
      </xdr:nvSpPr>
      <xdr:spPr>
        <a:xfrm>
          <a:off x="1285875" y="283749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145</xdr:row>
      <xdr:rowOff>0</xdr:rowOff>
    </xdr:from>
    <xdr:ext cx="771525" cy="276225"/>
    <xdr:sp>
      <xdr:nvSpPr>
        <xdr:cNvPr id="15" name="AutoShape 1" descr="&lt;"/>
        <xdr:cNvSpPr>
          <a:spLocks noChangeAspect="1"/>
        </xdr:cNvSpPr>
      </xdr:nvSpPr>
      <xdr:spPr>
        <a:xfrm>
          <a:off x="1285875" y="297084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149</xdr:row>
      <xdr:rowOff>0</xdr:rowOff>
    </xdr:from>
    <xdr:ext cx="771525" cy="276225"/>
    <xdr:sp>
      <xdr:nvSpPr>
        <xdr:cNvPr id="16" name="AutoShape 1" descr="&lt;"/>
        <xdr:cNvSpPr>
          <a:spLocks noChangeAspect="1"/>
        </xdr:cNvSpPr>
      </xdr:nvSpPr>
      <xdr:spPr>
        <a:xfrm>
          <a:off x="1285875" y="304704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159</xdr:row>
      <xdr:rowOff>0</xdr:rowOff>
    </xdr:from>
    <xdr:ext cx="771525" cy="276225"/>
    <xdr:sp>
      <xdr:nvSpPr>
        <xdr:cNvPr id="17" name="AutoShape 1" descr="&lt;"/>
        <xdr:cNvSpPr>
          <a:spLocks noChangeAspect="1"/>
        </xdr:cNvSpPr>
      </xdr:nvSpPr>
      <xdr:spPr>
        <a:xfrm>
          <a:off x="1285875" y="323754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165</xdr:row>
      <xdr:rowOff>0</xdr:rowOff>
    </xdr:from>
    <xdr:ext cx="771525" cy="276225"/>
    <xdr:sp>
      <xdr:nvSpPr>
        <xdr:cNvPr id="18" name="AutoShape 1" descr="&lt;"/>
        <xdr:cNvSpPr>
          <a:spLocks noChangeAspect="1"/>
        </xdr:cNvSpPr>
      </xdr:nvSpPr>
      <xdr:spPr>
        <a:xfrm>
          <a:off x="1285875" y="335184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164</xdr:row>
      <xdr:rowOff>0</xdr:rowOff>
    </xdr:from>
    <xdr:ext cx="771525" cy="276225"/>
    <xdr:sp>
      <xdr:nvSpPr>
        <xdr:cNvPr id="19" name="AutoShape 1" descr="&lt;"/>
        <xdr:cNvSpPr>
          <a:spLocks noChangeAspect="1"/>
        </xdr:cNvSpPr>
      </xdr:nvSpPr>
      <xdr:spPr>
        <a:xfrm>
          <a:off x="1285875" y="333279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175</xdr:row>
      <xdr:rowOff>0</xdr:rowOff>
    </xdr:from>
    <xdr:ext cx="771525" cy="314325"/>
    <xdr:sp>
      <xdr:nvSpPr>
        <xdr:cNvPr id="20" name="AutoShape 1" descr="&lt;"/>
        <xdr:cNvSpPr>
          <a:spLocks noChangeAspect="1"/>
        </xdr:cNvSpPr>
      </xdr:nvSpPr>
      <xdr:spPr>
        <a:xfrm>
          <a:off x="1285875" y="358806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176</xdr:row>
      <xdr:rowOff>0</xdr:rowOff>
    </xdr:from>
    <xdr:ext cx="771525" cy="285750"/>
    <xdr:sp>
      <xdr:nvSpPr>
        <xdr:cNvPr id="21" name="AutoShape 1" descr="&lt;"/>
        <xdr:cNvSpPr>
          <a:spLocks noChangeAspect="1"/>
        </xdr:cNvSpPr>
      </xdr:nvSpPr>
      <xdr:spPr>
        <a:xfrm>
          <a:off x="1285875" y="360711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184</xdr:row>
      <xdr:rowOff>0</xdr:rowOff>
    </xdr:from>
    <xdr:ext cx="771525" cy="428625"/>
    <xdr:sp>
      <xdr:nvSpPr>
        <xdr:cNvPr id="22" name="AutoShape 1" descr="&lt;"/>
        <xdr:cNvSpPr>
          <a:spLocks noChangeAspect="1"/>
        </xdr:cNvSpPr>
      </xdr:nvSpPr>
      <xdr:spPr>
        <a:xfrm>
          <a:off x="1285875" y="3759517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184</xdr:row>
      <xdr:rowOff>0</xdr:rowOff>
    </xdr:from>
    <xdr:ext cx="771525" cy="428625"/>
    <xdr:sp>
      <xdr:nvSpPr>
        <xdr:cNvPr id="23" name="AutoShape 1" descr="&lt;"/>
        <xdr:cNvSpPr>
          <a:spLocks noChangeAspect="1"/>
        </xdr:cNvSpPr>
      </xdr:nvSpPr>
      <xdr:spPr>
        <a:xfrm>
          <a:off x="1285875" y="3759517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195</xdr:row>
      <xdr:rowOff>0</xdr:rowOff>
    </xdr:from>
    <xdr:ext cx="771525" cy="590550"/>
    <xdr:sp>
      <xdr:nvSpPr>
        <xdr:cNvPr id="24" name="AutoShape 1" descr="&lt;"/>
        <xdr:cNvSpPr>
          <a:spLocks noChangeAspect="1"/>
        </xdr:cNvSpPr>
      </xdr:nvSpPr>
      <xdr:spPr>
        <a:xfrm>
          <a:off x="1285875" y="39690675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202</xdr:row>
      <xdr:rowOff>0</xdr:rowOff>
    </xdr:from>
    <xdr:ext cx="771525" cy="276225"/>
    <xdr:sp>
      <xdr:nvSpPr>
        <xdr:cNvPr id="25" name="AutoShape 1" descr="&lt;"/>
        <xdr:cNvSpPr>
          <a:spLocks noChangeAspect="1"/>
        </xdr:cNvSpPr>
      </xdr:nvSpPr>
      <xdr:spPr>
        <a:xfrm>
          <a:off x="1285875" y="410241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206</xdr:row>
      <xdr:rowOff>0</xdr:rowOff>
    </xdr:from>
    <xdr:ext cx="771525" cy="276225"/>
    <xdr:sp>
      <xdr:nvSpPr>
        <xdr:cNvPr id="26" name="AutoShape 1" descr="&lt;"/>
        <xdr:cNvSpPr>
          <a:spLocks noChangeAspect="1"/>
        </xdr:cNvSpPr>
      </xdr:nvSpPr>
      <xdr:spPr>
        <a:xfrm>
          <a:off x="1285875" y="417861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216</xdr:row>
      <xdr:rowOff>0</xdr:rowOff>
    </xdr:from>
    <xdr:ext cx="771525" cy="276225"/>
    <xdr:sp>
      <xdr:nvSpPr>
        <xdr:cNvPr id="27" name="AutoShape 1" descr="&lt;"/>
        <xdr:cNvSpPr>
          <a:spLocks noChangeAspect="1"/>
        </xdr:cNvSpPr>
      </xdr:nvSpPr>
      <xdr:spPr>
        <a:xfrm>
          <a:off x="1285875" y="436911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220</xdr:row>
      <xdr:rowOff>0</xdr:rowOff>
    </xdr:from>
    <xdr:ext cx="771525" cy="276225"/>
    <xdr:sp>
      <xdr:nvSpPr>
        <xdr:cNvPr id="28" name="AutoShape 1" descr="&lt;"/>
        <xdr:cNvSpPr>
          <a:spLocks noChangeAspect="1"/>
        </xdr:cNvSpPr>
      </xdr:nvSpPr>
      <xdr:spPr>
        <a:xfrm>
          <a:off x="1285875" y="444531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282</xdr:row>
      <xdr:rowOff>0</xdr:rowOff>
    </xdr:from>
    <xdr:ext cx="771525" cy="304800"/>
    <xdr:sp>
      <xdr:nvSpPr>
        <xdr:cNvPr id="29" name="AutoShape 1" descr="&lt;"/>
        <xdr:cNvSpPr>
          <a:spLocks noChangeAspect="1"/>
        </xdr:cNvSpPr>
      </xdr:nvSpPr>
      <xdr:spPr>
        <a:xfrm>
          <a:off x="1285875" y="5542597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283</xdr:row>
      <xdr:rowOff>0</xdr:rowOff>
    </xdr:from>
    <xdr:ext cx="771525" cy="285750"/>
    <xdr:sp>
      <xdr:nvSpPr>
        <xdr:cNvPr id="30" name="AutoShape 1" descr="&lt;"/>
        <xdr:cNvSpPr>
          <a:spLocks noChangeAspect="1"/>
        </xdr:cNvSpPr>
      </xdr:nvSpPr>
      <xdr:spPr>
        <a:xfrm>
          <a:off x="1285875" y="5559742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295</xdr:row>
      <xdr:rowOff>0</xdr:rowOff>
    </xdr:from>
    <xdr:ext cx="771525" cy="438150"/>
    <xdr:sp>
      <xdr:nvSpPr>
        <xdr:cNvPr id="31" name="AutoShape 1" descr="&lt;"/>
        <xdr:cNvSpPr>
          <a:spLocks noChangeAspect="1"/>
        </xdr:cNvSpPr>
      </xdr:nvSpPr>
      <xdr:spPr>
        <a:xfrm>
          <a:off x="1285875" y="58026300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295</xdr:row>
      <xdr:rowOff>0</xdr:rowOff>
    </xdr:from>
    <xdr:ext cx="771525" cy="438150"/>
    <xdr:sp>
      <xdr:nvSpPr>
        <xdr:cNvPr id="32" name="AutoShape 1" descr="&lt;"/>
        <xdr:cNvSpPr>
          <a:spLocks noChangeAspect="1"/>
        </xdr:cNvSpPr>
      </xdr:nvSpPr>
      <xdr:spPr>
        <a:xfrm>
          <a:off x="1285875" y="58026300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313</xdr:row>
      <xdr:rowOff>0</xdr:rowOff>
    </xdr:from>
    <xdr:ext cx="771525" cy="276225"/>
    <xdr:sp>
      <xdr:nvSpPr>
        <xdr:cNvPr id="33" name="AutoShape 1" descr="&lt;"/>
        <xdr:cNvSpPr>
          <a:spLocks noChangeAspect="1"/>
        </xdr:cNvSpPr>
      </xdr:nvSpPr>
      <xdr:spPr>
        <a:xfrm>
          <a:off x="1285875" y="611124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317</xdr:row>
      <xdr:rowOff>0</xdr:rowOff>
    </xdr:from>
    <xdr:ext cx="771525" cy="276225"/>
    <xdr:sp>
      <xdr:nvSpPr>
        <xdr:cNvPr id="34" name="AutoShape 1" descr="&lt;"/>
        <xdr:cNvSpPr>
          <a:spLocks noChangeAspect="1"/>
        </xdr:cNvSpPr>
      </xdr:nvSpPr>
      <xdr:spPr>
        <a:xfrm>
          <a:off x="1285875" y="617982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335</xdr:row>
      <xdr:rowOff>0</xdr:rowOff>
    </xdr:from>
    <xdr:ext cx="771525" cy="276225"/>
    <xdr:sp>
      <xdr:nvSpPr>
        <xdr:cNvPr id="35" name="AutoShape 1" descr="&lt;"/>
        <xdr:cNvSpPr>
          <a:spLocks noChangeAspect="1"/>
        </xdr:cNvSpPr>
      </xdr:nvSpPr>
      <xdr:spPr>
        <a:xfrm>
          <a:off x="1285875" y="648843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295</xdr:row>
      <xdr:rowOff>0</xdr:rowOff>
    </xdr:from>
    <xdr:ext cx="771525" cy="295275"/>
    <xdr:sp>
      <xdr:nvSpPr>
        <xdr:cNvPr id="36" name="AutoShape 1" descr="&lt;"/>
        <xdr:cNvSpPr>
          <a:spLocks noChangeAspect="1"/>
        </xdr:cNvSpPr>
      </xdr:nvSpPr>
      <xdr:spPr>
        <a:xfrm>
          <a:off x="1285875" y="58026300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230</xdr:row>
      <xdr:rowOff>0</xdr:rowOff>
    </xdr:from>
    <xdr:ext cx="771525" cy="304800"/>
    <xdr:sp>
      <xdr:nvSpPr>
        <xdr:cNvPr id="37" name="AutoShape 1" descr="&lt;"/>
        <xdr:cNvSpPr>
          <a:spLocks noChangeAspect="1"/>
        </xdr:cNvSpPr>
      </xdr:nvSpPr>
      <xdr:spPr>
        <a:xfrm>
          <a:off x="1285875" y="4651057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231</xdr:row>
      <xdr:rowOff>0</xdr:rowOff>
    </xdr:from>
    <xdr:ext cx="771525" cy="285750"/>
    <xdr:sp>
      <xdr:nvSpPr>
        <xdr:cNvPr id="38" name="AutoShape 1" descr="&lt;"/>
        <xdr:cNvSpPr>
          <a:spLocks noChangeAspect="1"/>
        </xdr:cNvSpPr>
      </xdr:nvSpPr>
      <xdr:spPr>
        <a:xfrm>
          <a:off x="1285875" y="4668202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239</xdr:row>
      <xdr:rowOff>0</xdr:rowOff>
    </xdr:from>
    <xdr:ext cx="771525" cy="438150"/>
    <xdr:sp>
      <xdr:nvSpPr>
        <xdr:cNvPr id="39" name="AutoShape 1" descr="&lt;"/>
        <xdr:cNvSpPr>
          <a:spLocks noChangeAspect="1"/>
        </xdr:cNvSpPr>
      </xdr:nvSpPr>
      <xdr:spPr>
        <a:xfrm>
          <a:off x="1285875" y="48053625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239</xdr:row>
      <xdr:rowOff>0</xdr:rowOff>
    </xdr:from>
    <xdr:ext cx="771525" cy="438150"/>
    <xdr:sp>
      <xdr:nvSpPr>
        <xdr:cNvPr id="40" name="AutoShape 1" descr="&lt;"/>
        <xdr:cNvSpPr>
          <a:spLocks noChangeAspect="1"/>
        </xdr:cNvSpPr>
      </xdr:nvSpPr>
      <xdr:spPr>
        <a:xfrm>
          <a:off x="1285875" y="48053625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250</xdr:row>
      <xdr:rowOff>0</xdr:rowOff>
    </xdr:from>
    <xdr:ext cx="771525" cy="600075"/>
    <xdr:sp>
      <xdr:nvSpPr>
        <xdr:cNvPr id="41" name="AutoShape 1" descr="&lt;"/>
        <xdr:cNvSpPr>
          <a:spLocks noChangeAspect="1"/>
        </xdr:cNvSpPr>
      </xdr:nvSpPr>
      <xdr:spPr>
        <a:xfrm>
          <a:off x="1285875" y="49939575"/>
          <a:ext cx="771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257</xdr:row>
      <xdr:rowOff>0</xdr:rowOff>
    </xdr:from>
    <xdr:ext cx="771525" cy="276225"/>
    <xdr:sp>
      <xdr:nvSpPr>
        <xdr:cNvPr id="42" name="AutoShape 1" descr="&lt;"/>
        <xdr:cNvSpPr>
          <a:spLocks noChangeAspect="1"/>
        </xdr:cNvSpPr>
      </xdr:nvSpPr>
      <xdr:spPr>
        <a:xfrm>
          <a:off x="1285875" y="511397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261</xdr:row>
      <xdr:rowOff>0</xdr:rowOff>
    </xdr:from>
    <xdr:ext cx="771525" cy="276225"/>
    <xdr:sp>
      <xdr:nvSpPr>
        <xdr:cNvPr id="43" name="AutoShape 1" descr="&lt;"/>
        <xdr:cNvSpPr>
          <a:spLocks noChangeAspect="1"/>
        </xdr:cNvSpPr>
      </xdr:nvSpPr>
      <xdr:spPr>
        <a:xfrm>
          <a:off x="1285875" y="518255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271</xdr:row>
      <xdr:rowOff>0</xdr:rowOff>
    </xdr:from>
    <xdr:ext cx="771525" cy="276225"/>
    <xdr:sp>
      <xdr:nvSpPr>
        <xdr:cNvPr id="44" name="AutoShape 1" descr="&lt;"/>
        <xdr:cNvSpPr>
          <a:spLocks noChangeAspect="1"/>
        </xdr:cNvSpPr>
      </xdr:nvSpPr>
      <xdr:spPr>
        <a:xfrm>
          <a:off x="1285875" y="535400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278</xdr:row>
      <xdr:rowOff>0</xdr:rowOff>
    </xdr:from>
    <xdr:ext cx="771525" cy="276225"/>
    <xdr:sp>
      <xdr:nvSpPr>
        <xdr:cNvPr id="45" name="AutoShape 1" descr="&lt;"/>
        <xdr:cNvSpPr>
          <a:spLocks noChangeAspect="1"/>
        </xdr:cNvSpPr>
      </xdr:nvSpPr>
      <xdr:spPr>
        <a:xfrm>
          <a:off x="1285875" y="547401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239</xdr:row>
      <xdr:rowOff>0</xdr:rowOff>
    </xdr:from>
    <xdr:ext cx="771525" cy="295275"/>
    <xdr:sp>
      <xdr:nvSpPr>
        <xdr:cNvPr id="46" name="AutoShape 1" descr="&lt;"/>
        <xdr:cNvSpPr>
          <a:spLocks noChangeAspect="1"/>
        </xdr:cNvSpPr>
      </xdr:nvSpPr>
      <xdr:spPr>
        <a:xfrm>
          <a:off x="1285875" y="480536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277</xdr:row>
      <xdr:rowOff>0</xdr:rowOff>
    </xdr:from>
    <xdr:ext cx="771525" cy="276225"/>
    <xdr:sp>
      <xdr:nvSpPr>
        <xdr:cNvPr id="47" name="AutoShape 1" descr="&lt;"/>
        <xdr:cNvSpPr>
          <a:spLocks noChangeAspect="1"/>
        </xdr:cNvSpPr>
      </xdr:nvSpPr>
      <xdr:spPr>
        <a:xfrm>
          <a:off x="1285875" y="545687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327</xdr:row>
      <xdr:rowOff>0</xdr:rowOff>
    </xdr:from>
    <xdr:ext cx="771525" cy="276225"/>
    <xdr:sp>
      <xdr:nvSpPr>
        <xdr:cNvPr id="48" name="AutoShape 1" descr="&lt;"/>
        <xdr:cNvSpPr>
          <a:spLocks noChangeAspect="1"/>
        </xdr:cNvSpPr>
      </xdr:nvSpPr>
      <xdr:spPr>
        <a:xfrm>
          <a:off x="1285875" y="635127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334</xdr:row>
      <xdr:rowOff>0</xdr:rowOff>
    </xdr:from>
    <xdr:ext cx="771525" cy="276225"/>
    <xdr:sp>
      <xdr:nvSpPr>
        <xdr:cNvPr id="49" name="AutoShape 1" descr="&lt;"/>
        <xdr:cNvSpPr>
          <a:spLocks noChangeAspect="1"/>
        </xdr:cNvSpPr>
      </xdr:nvSpPr>
      <xdr:spPr>
        <a:xfrm>
          <a:off x="1285875" y="647128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219075</xdr:colOff>
      <xdr:row>342</xdr:row>
      <xdr:rowOff>0</xdr:rowOff>
    </xdr:from>
    <xdr:ext cx="771525" cy="276225"/>
    <xdr:sp>
      <xdr:nvSpPr>
        <xdr:cNvPr id="50" name="AutoShape 1" descr="&lt;"/>
        <xdr:cNvSpPr>
          <a:spLocks noChangeAspect="1"/>
        </xdr:cNvSpPr>
      </xdr:nvSpPr>
      <xdr:spPr>
        <a:xfrm>
          <a:off x="1285875" y="660844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6" bestFit="1" customWidth="1"/>
    <col min="2" max="9" width="3.125" style="6" customWidth="1"/>
    <col min="10" max="11" width="9.125" style="6" customWidth="1"/>
    <col min="12" max="12" width="9.125" style="7" customWidth="1"/>
    <col min="13" max="13" width="5.75390625" style="7" customWidth="1"/>
    <col min="14" max="25" width="9.125" style="7" customWidth="1"/>
    <col min="26" max="16384" width="9.125" style="6" customWidth="1"/>
  </cols>
  <sheetData>
    <row r="5" spans="1:9" ht="17.25" customHeight="1">
      <c r="A5" s="8" t="s">
        <v>0</v>
      </c>
      <c r="B5" s="9" t="str">
        <f>LEFT(Заполнить!B4,1)</f>
        <v>0</v>
      </c>
      <c r="C5" s="9" t="str">
        <f>RIGHT(LEFT(Заполнить!$B$4,2),1)</f>
        <v>2</v>
      </c>
      <c r="D5" s="9" t="str">
        <f>RIGHT(LEFT(Заполнить!$B$4,3),1)</f>
        <v>1</v>
      </c>
      <c r="E5" s="9" t="str">
        <f>RIGHT(LEFT(Заполнить!$B$4,4),1)</f>
        <v>4</v>
      </c>
      <c r="F5" s="9" t="str">
        <f>RIGHT(LEFT(Заполнить!$B$4,5),1)</f>
        <v>5</v>
      </c>
      <c r="G5" s="9" t="str">
        <f>RIGHT(LEFT(Заполнить!$B$4,6),1)</f>
        <v>9</v>
      </c>
      <c r="H5" s="9" t="str">
        <f>RIGHT(LEFT(Заполнить!$B$4,7),1)</f>
        <v>4</v>
      </c>
      <c r="I5" s="9" t="str">
        <f>RIGHT(Заполнить!$B$4,1)</f>
        <v>9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265" t="s">
        <v>16</v>
      </c>
      <c r="B1" s="266"/>
      <c r="C1" s="265" t="s">
        <v>17</v>
      </c>
      <c r="D1" s="266"/>
    </row>
    <row r="2" spans="1:4" ht="17.25">
      <c r="A2" s="11" t="s">
        <v>18</v>
      </c>
      <c r="B2" s="11" t="s">
        <v>19</v>
      </c>
      <c r="C2" s="11" t="s">
        <v>18</v>
      </c>
      <c r="D2" s="11" t="s">
        <v>19</v>
      </c>
    </row>
    <row r="3" spans="1:4" ht="17.25">
      <c r="A3" s="11">
        <v>1</v>
      </c>
      <c r="B3" s="11">
        <v>2</v>
      </c>
      <c r="C3" s="11">
        <v>3</v>
      </c>
      <c r="D3" s="11">
        <v>4</v>
      </c>
    </row>
    <row r="4" spans="1:4" ht="17.25">
      <c r="A4" s="265" t="s">
        <v>20</v>
      </c>
      <c r="B4" s="267"/>
      <c r="C4" s="267"/>
      <c r="D4" s="266"/>
    </row>
    <row r="5" spans="1:5" ht="17.25">
      <c r="A5" s="268">
        <v>10</v>
      </c>
      <c r="B5" s="268" t="s">
        <v>21</v>
      </c>
      <c r="C5" s="11">
        <v>1010</v>
      </c>
      <c r="D5" s="12" t="s">
        <v>183</v>
      </c>
      <c r="E5" t="str">
        <f>CONCATENATE(C5," ",D5)</f>
        <v>1010 Інвестиційна нерухомість</v>
      </c>
    </row>
    <row r="6" spans="1:5" ht="17.25">
      <c r="A6" s="269"/>
      <c r="B6" s="269"/>
      <c r="C6" s="11">
        <v>1011</v>
      </c>
      <c r="D6" s="12" t="s">
        <v>159</v>
      </c>
      <c r="E6" t="str">
        <f aca="true" t="shared" si="0" ref="E6:E69">CONCATENATE(C6," ",D6)</f>
        <v>1011 Земельні ділянки</v>
      </c>
    </row>
    <row r="7" spans="1:5" ht="17.25">
      <c r="A7" s="269"/>
      <c r="B7" s="269"/>
      <c r="C7" s="11">
        <v>1012</v>
      </c>
      <c r="D7" s="12" t="s">
        <v>160</v>
      </c>
      <c r="E7" t="str">
        <f t="shared" si="0"/>
        <v>1012 Капітальні витрати на поліпшення земель</v>
      </c>
    </row>
    <row r="8" spans="1:5" ht="17.25">
      <c r="A8" s="269"/>
      <c r="B8" s="269"/>
      <c r="C8" s="11">
        <v>1013</v>
      </c>
      <c r="D8" s="12" t="s">
        <v>184</v>
      </c>
      <c r="E8" t="str">
        <f t="shared" si="0"/>
        <v>1013 Будівлі, споруди та передавальні пристрої</v>
      </c>
    </row>
    <row r="9" spans="1:5" ht="17.25">
      <c r="A9" s="269"/>
      <c r="B9" s="269"/>
      <c r="C9" s="11">
        <v>1014</v>
      </c>
      <c r="D9" s="12" t="s">
        <v>161</v>
      </c>
      <c r="E9" t="str">
        <f t="shared" si="0"/>
        <v>1014 Машини та обладнання</v>
      </c>
    </row>
    <row r="10" spans="1:5" ht="17.25">
      <c r="A10" s="269"/>
      <c r="B10" s="269"/>
      <c r="C10" s="11">
        <v>1015</v>
      </c>
      <c r="D10" s="12" t="s">
        <v>162</v>
      </c>
      <c r="E10" t="str">
        <f t="shared" si="0"/>
        <v>1015 Транспортні засоби</v>
      </c>
    </row>
    <row r="11" spans="1:5" ht="17.25">
      <c r="A11" s="269"/>
      <c r="B11" s="269"/>
      <c r="C11" s="11">
        <v>1016</v>
      </c>
      <c r="D11" s="12" t="s">
        <v>185</v>
      </c>
      <c r="E11" t="str">
        <f t="shared" si="0"/>
        <v>1016 Інструменти, прилади, інвентар</v>
      </c>
    </row>
    <row r="12" spans="1:5" ht="17.25">
      <c r="A12" s="269"/>
      <c r="B12" s="269"/>
      <c r="C12" s="11">
        <v>1017</v>
      </c>
      <c r="D12" s="12" t="s">
        <v>186</v>
      </c>
      <c r="E12" t="str">
        <f t="shared" si="0"/>
        <v>1017 Тварини та багаторічні насадження</v>
      </c>
    </row>
    <row r="13" spans="1:5" ht="17.25">
      <c r="A13" s="270"/>
      <c r="B13" s="270"/>
      <c r="C13" s="11">
        <v>1018</v>
      </c>
      <c r="D13" s="12" t="s">
        <v>163</v>
      </c>
      <c r="E13" t="str">
        <f t="shared" si="0"/>
        <v>1018 Інші основні засоби</v>
      </c>
    </row>
    <row r="14" spans="1:5" ht="17.25">
      <c r="A14" s="268">
        <v>11</v>
      </c>
      <c r="B14" s="268" t="s">
        <v>22</v>
      </c>
      <c r="C14" s="11">
        <v>1111</v>
      </c>
      <c r="D14" s="12" t="s">
        <v>187</v>
      </c>
      <c r="E14" t="str">
        <f t="shared" si="0"/>
        <v>1111 Музейні фонди</v>
      </c>
    </row>
    <row r="15" spans="1:5" ht="17.25">
      <c r="A15" s="269"/>
      <c r="B15" s="269"/>
      <c r="C15" s="11">
        <v>1112</v>
      </c>
      <c r="D15" s="12" t="s">
        <v>164</v>
      </c>
      <c r="E15" t="str">
        <f t="shared" si="0"/>
        <v>1112 Бібліотечні фонди</v>
      </c>
    </row>
    <row r="16" spans="1:5" ht="17.25">
      <c r="A16" s="269"/>
      <c r="B16" s="269"/>
      <c r="C16" s="11">
        <v>1113</v>
      </c>
      <c r="D16" s="12" t="s">
        <v>165</v>
      </c>
      <c r="E16" t="str">
        <f t="shared" si="0"/>
        <v>1113 Малоцінні необоротні матеріальні активи</v>
      </c>
    </row>
    <row r="17" spans="1:5" ht="17.25">
      <c r="A17" s="269"/>
      <c r="B17" s="269"/>
      <c r="C17" s="11">
        <v>1114</v>
      </c>
      <c r="D17" s="12" t="s">
        <v>166</v>
      </c>
      <c r="E17" t="str">
        <f t="shared" si="0"/>
        <v>1114 Білизна, постільні речі, одяг та взуття</v>
      </c>
    </row>
    <row r="18" spans="1:5" ht="17.25">
      <c r="A18" s="269"/>
      <c r="B18" s="269"/>
      <c r="C18" s="11">
        <v>1115</v>
      </c>
      <c r="D18" s="12" t="s">
        <v>168</v>
      </c>
      <c r="E18" t="str">
        <f t="shared" si="0"/>
        <v>1115 Інвентарна тара</v>
      </c>
    </row>
    <row r="19" spans="1:5" ht="17.25">
      <c r="A19" s="269"/>
      <c r="B19" s="269"/>
      <c r="C19" s="11">
        <v>1116</v>
      </c>
      <c r="D19" s="12" t="s">
        <v>23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269"/>
      <c r="B20" s="269"/>
      <c r="C20" s="11">
        <v>1117</v>
      </c>
      <c r="D20" s="12" t="s">
        <v>167</v>
      </c>
      <c r="E20" t="str">
        <f t="shared" si="0"/>
        <v>1117 Природні ресурси</v>
      </c>
    </row>
    <row r="21" spans="1:5" ht="17.25">
      <c r="A21" s="269"/>
      <c r="B21" s="269"/>
      <c r="C21" s="11">
        <v>1118</v>
      </c>
      <c r="D21" s="12" t="s">
        <v>188</v>
      </c>
      <c r="E21" t="str">
        <f t="shared" si="0"/>
        <v>1118 Інші необоротні матеріальні активи</v>
      </c>
    </row>
    <row r="22" spans="1:5" ht="17.25">
      <c r="A22" s="270"/>
      <c r="B22" s="270"/>
      <c r="C22" s="11">
        <v>1211</v>
      </c>
      <c r="D22" s="12" t="s">
        <v>204</v>
      </c>
      <c r="E22" t="str">
        <f t="shared" si="0"/>
        <v>1211 Авторське та суміжні з ним права</v>
      </c>
    </row>
    <row r="23" spans="1:5" ht="17.25">
      <c r="A23" s="268">
        <v>12</v>
      </c>
      <c r="B23" s="268" t="s">
        <v>24</v>
      </c>
      <c r="C23" s="11">
        <v>1212</v>
      </c>
      <c r="D23" s="12" t="s">
        <v>205</v>
      </c>
      <c r="E23" t="str">
        <f t="shared" si="0"/>
        <v>1212 Права користування природними ресурсами</v>
      </c>
    </row>
    <row r="24" spans="1:5" ht="17.25">
      <c r="A24" s="270"/>
      <c r="B24" s="270"/>
      <c r="C24" s="11">
        <v>1213</v>
      </c>
      <c r="D24" s="12" t="s">
        <v>206</v>
      </c>
      <c r="E24" t="str">
        <f t="shared" si="0"/>
        <v>1213 Права на знаки для товарів і послуг</v>
      </c>
    </row>
    <row r="25" spans="1:5" ht="17.25">
      <c r="A25" s="268"/>
      <c r="B25" s="268"/>
      <c r="C25" s="11">
        <v>1214</v>
      </c>
      <c r="D25" s="12" t="s">
        <v>207</v>
      </c>
      <c r="E25" t="str">
        <f t="shared" si="0"/>
        <v>1214 Права користування майном</v>
      </c>
    </row>
    <row r="26" spans="1:5" ht="17.25">
      <c r="A26" s="269"/>
      <c r="B26" s="269"/>
      <c r="C26" s="11">
        <v>1215</v>
      </c>
      <c r="D26" s="12" t="s">
        <v>208</v>
      </c>
      <c r="E26" t="str">
        <f t="shared" si="0"/>
        <v>1215 Права на об'єкти промислової власності</v>
      </c>
    </row>
    <row r="27" spans="1:5" ht="17.25">
      <c r="A27" s="270"/>
      <c r="B27" s="270"/>
      <c r="C27" s="11">
        <v>1216</v>
      </c>
      <c r="D27" s="12" t="s">
        <v>172</v>
      </c>
      <c r="E27" t="str">
        <f t="shared" si="0"/>
        <v>1216 Інші нематеріальні активи</v>
      </c>
    </row>
    <row r="28" spans="1:5" ht="17.25">
      <c r="A28" s="268">
        <v>14</v>
      </c>
      <c r="B28" s="268" t="s">
        <v>25</v>
      </c>
      <c r="C28" s="11">
        <v>1311</v>
      </c>
      <c r="D28" s="12" t="s">
        <v>169</v>
      </c>
      <c r="E28" t="str">
        <f t="shared" si="0"/>
        <v>1311 Капітальні інвестиції в основні засоби</v>
      </c>
    </row>
    <row r="29" spans="1:5" ht="17.25">
      <c r="A29" s="269"/>
      <c r="B29" s="269"/>
      <c r="C29" s="11">
        <v>1312</v>
      </c>
      <c r="D29" s="12" t="s">
        <v>170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270"/>
      <c r="B30" s="270"/>
      <c r="C30" s="11">
        <v>1313</v>
      </c>
      <c r="D30" s="12" t="s">
        <v>171</v>
      </c>
      <c r="E30" t="str">
        <f t="shared" si="0"/>
        <v>1313 Капітальні інвестиції в нематеріальні активи</v>
      </c>
    </row>
    <row r="31" spans="1:5" ht="17.25">
      <c r="A31" s="268"/>
      <c r="B31" s="268"/>
      <c r="C31" s="11">
        <v>1314</v>
      </c>
      <c r="D31" s="12" t="s">
        <v>209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270"/>
      <c r="B32" s="270"/>
      <c r="C32" s="11"/>
      <c r="D32" s="12"/>
      <c r="E32" t="str">
        <f t="shared" si="0"/>
        <v> </v>
      </c>
    </row>
    <row r="33" spans="1:5" ht="17.25">
      <c r="A33" s="265" t="s">
        <v>26</v>
      </c>
      <c r="B33" s="267"/>
      <c r="C33" s="267"/>
      <c r="D33" s="266"/>
      <c r="E33" t="str">
        <f t="shared" si="0"/>
        <v> </v>
      </c>
    </row>
    <row r="34" spans="1:5" ht="17.25">
      <c r="A34" s="268"/>
      <c r="B34" s="268"/>
      <c r="C34" s="11">
        <v>1511</v>
      </c>
      <c r="D34" s="12" t="s">
        <v>176</v>
      </c>
      <c r="E34" t="str">
        <f t="shared" si="0"/>
        <v>1511 Продукти харчування</v>
      </c>
    </row>
    <row r="35" spans="1:5" ht="17.25">
      <c r="A35" s="269"/>
      <c r="B35" s="269"/>
      <c r="C35" s="11">
        <v>1512</v>
      </c>
      <c r="D35" s="12" t="s">
        <v>189</v>
      </c>
      <c r="E35" t="str">
        <f t="shared" si="0"/>
        <v>1512 Медикаменти та перев'язувальні матеріали</v>
      </c>
    </row>
    <row r="36" spans="1:5" ht="17.25">
      <c r="A36" s="269"/>
      <c r="B36" s="269"/>
      <c r="C36" s="11">
        <v>1513</v>
      </c>
      <c r="D36" s="12" t="s">
        <v>174</v>
      </c>
      <c r="E36" t="str">
        <f t="shared" si="0"/>
        <v>1513 Будівельні матеріали</v>
      </c>
    </row>
    <row r="37" spans="1:5" ht="17.25">
      <c r="A37" s="269"/>
      <c r="B37" s="269"/>
      <c r="C37" s="11">
        <v>1514</v>
      </c>
      <c r="D37" s="12" t="s">
        <v>190</v>
      </c>
      <c r="E37" t="str">
        <f t="shared" si="0"/>
        <v>1514 Пально-мастильні матеріали</v>
      </c>
    </row>
    <row r="38" spans="1:5" ht="17.25">
      <c r="A38" s="270"/>
      <c r="B38" s="270"/>
      <c r="C38" s="11">
        <v>1515</v>
      </c>
      <c r="D38" s="12" t="s">
        <v>191</v>
      </c>
      <c r="E38" t="str">
        <f t="shared" si="0"/>
        <v>1515 Запасні частини</v>
      </c>
    </row>
    <row r="39" spans="1:5" ht="17.25">
      <c r="A39" s="268"/>
      <c r="B39" s="268"/>
      <c r="C39" s="11">
        <v>1516</v>
      </c>
      <c r="D39" s="12" t="s">
        <v>177</v>
      </c>
      <c r="E39" t="str">
        <f t="shared" si="0"/>
        <v>1516 Тара</v>
      </c>
    </row>
    <row r="40" spans="1:5" ht="17.25">
      <c r="A40" s="269"/>
      <c r="B40" s="269"/>
      <c r="C40" s="11">
        <v>1517</v>
      </c>
      <c r="D40" s="12" t="s">
        <v>173</v>
      </c>
      <c r="E40" t="str">
        <f t="shared" si="0"/>
        <v>1517 Сировина і матеріали</v>
      </c>
    </row>
    <row r="41" spans="1:5" ht="17.25">
      <c r="A41" s="269"/>
      <c r="B41" s="269"/>
      <c r="C41" s="11">
        <v>1518</v>
      </c>
      <c r="D41" s="12" t="s">
        <v>175</v>
      </c>
      <c r="E41" t="str">
        <f t="shared" si="0"/>
        <v>1518 Інші виробничі запаси</v>
      </c>
    </row>
    <row r="42" spans="1:5" ht="17.25">
      <c r="A42" s="269"/>
      <c r="B42" s="269"/>
      <c r="C42" s="11">
        <v>1811</v>
      </c>
      <c r="D42" s="12" t="s">
        <v>192</v>
      </c>
      <c r="E42" t="str">
        <f t="shared" si="0"/>
        <v>1811 Готова продукція</v>
      </c>
    </row>
    <row r="43" spans="1:5" ht="17.25">
      <c r="A43" s="269"/>
      <c r="B43" s="269"/>
      <c r="C43" s="11">
        <v>1812</v>
      </c>
      <c r="D43" s="12" t="s">
        <v>27</v>
      </c>
      <c r="E43" t="str">
        <f t="shared" si="0"/>
        <v>1812 Малоцінні та швидкозношувані предмети</v>
      </c>
    </row>
    <row r="44" spans="1:5" ht="17.25">
      <c r="A44" s="269"/>
      <c r="B44" s="269"/>
      <c r="C44" s="11">
        <v>1813</v>
      </c>
      <c r="D44" s="12" t="s">
        <v>193</v>
      </c>
      <c r="E44" t="str">
        <f t="shared" si="0"/>
        <v>1813 Виключено</v>
      </c>
    </row>
    <row r="45" spans="1:5" ht="17.25">
      <c r="A45" s="269"/>
      <c r="B45" s="269"/>
      <c r="C45" s="11">
        <v>1814</v>
      </c>
      <c r="D45" s="12" t="s">
        <v>28</v>
      </c>
      <c r="E45" t="str">
        <f t="shared" si="0"/>
        <v>1814 Державні матеріальні резерви та запаси</v>
      </c>
    </row>
    <row r="46" spans="1:5" ht="17.25">
      <c r="A46" s="270"/>
      <c r="B46" s="270"/>
      <c r="C46" s="11">
        <v>1815</v>
      </c>
      <c r="D46" s="12" t="s">
        <v>194</v>
      </c>
      <c r="E46" t="str">
        <f t="shared" si="0"/>
        <v>1815 Активи для розподілу, передачі, продажу</v>
      </c>
    </row>
    <row r="47" spans="1:5" ht="17.25">
      <c r="A47" s="268"/>
      <c r="B47" s="268"/>
      <c r="C47" s="11">
        <v>1816</v>
      </c>
      <c r="D47" s="12" t="s">
        <v>195</v>
      </c>
      <c r="E47" t="str">
        <f t="shared" si="0"/>
        <v>1816 Інші нефінансові активи</v>
      </c>
    </row>
    <row r="48" spans="1:5" ht="17.25">
      <c r="A48" s="270"/>
      <c r="B48" s="270"/>
      <c r="C48" s="11"/>
      <c r="D48" s="12"/>
      <c r="E48" t="str">
        <f t="shared" si="0"/>
        <v> </v>
      </c>
    </row>
    <row r="49" spans="1:5" ht="17.25">
      <c r="A49" s="268"/>
      <c r="B49" s="268"/>
      <c r="C49" s="11"/>
      <c r="D49" s="12"/>
      <c r="E49" t="str">
        <f t="shared" si="0"/>
        <v> </v>
      </c>
    </row>
    <row r="50" spans="1:5" ht="17.25">
      <c r="A50" s="269"/>
      <c r="B50" s="269"/>
      <c r="C50" s="11"/>
      <c r="D50" s="12"/>
      <c r="E50" t="str">
        <f t="shared" si="0"/>
        <v> </v>
      </c>
    </row>
    <row r="51" spans="1:5" ht="17.25">
      <c r="A51" s="269"/>
      <c r="B51" s="269"/>
      <c r="C51" s="11"/>
      <c r="D51" s="12"/>
      <c r="E51" t="str">
        <f t="shared" si="0"/>
        <v> </v>
      </c>
    </row>
    <row r="52" spans="1:5" ht="17.25">
      <c r="A52" s="269"/>
      <c r="B52" s="269"/>
      <c r="C52" s="11"/>
      <c r="D52" s="12"/>
      <c r="E52" t="str">
        <f t="shared" si="0"/>
        <v> </v>
      </c>
    </row>
    <row r="53" spans="1:5" ht="17.25">
      <c r="A53" s="269"/>
      <c r="B53" s="269"/>
      <c r="C53" s="11"/>
      <c r="D53" s="12"/>
      <c r="E53" t="str">
        <f t="shared" si="0"/>
        <v> </v>
      </c>
    </row>
    <row r="54" spans="1:5" ht="17.25">
      <c r="A54" s="269"/>
      <c r="B54" s="269"/>
      <c r="C54" s="11"/>
      <c r="D54" s="12"/>
      <c r="E54" t="str">
        <f t="shared" si="0"/>
        <v> </v>
      </c>
    </row>
    <row r="55" spans="1:5" ht="17.25">
      <c r="A55" s="269"/>
      <c r="B55" s="269"/>
      <c r="C55" s="11"/>
      <c r="D55" s="12"/>
      <c r="E55" t="str">
        <f t="shared" si="0"/>
        <v> </v>
      </c>
    </row>
    <row r="56" spans="1:5" ht="17.25">
      <c r="A56" s="269"/>
      <c r="B56" s="269"/>
      <c r="C56" s="11"/>
      <c r="D56" s="12"/>
      <c r="E56" t="str">
        <f t="shared" si="0"/>
        <v> </v>
      </c>
    </row>
    <row r="57" spans="1:5" ht="17.25">
      <c r="A57" s="270"/>
      <c r="B57" s="270"/>
      <c r="C57" s="11"/>
      <c r="D57" s="12"/>
      <c r="E57" t="str">
        <f t="shared" si="0"/>
        <v> </v>
      </c>
    </row>
    <row r="58" spans="1:5" ht="17.25">
      <c r="A58" s="11"/>
      <c r="B58" s="11"/>
      <c r="C58" s="11"/>
      <c r="D58" s="12"/>
      <c r="E58" t="str">
        <f t="shared" si="0"/>
        <v> </v>
      </c>
    </row>
    <row r="59" spans="1:5" ht="17.25">
      <c r="A59" s="11"/>
      <c r="B59" s="11"/>
      <c r="C59" s="11"/>
      <c r="D59" s="12"/>
      <c r="E59" t="str">
        <f t="shared" si="0"/>
        <v> </v>
      </c>
    </row>
    <row r="60" spans="1:5" ht="17.25">
      <c r="A60" s="268"/>
      <c r="B60" s="268"/>
      <c r="C60" s="11"/>
      <c r="D60" s="12"/>
      <c r="E60" t="str">
        <f t="shared" si="0"/>
        <v> </v>
      </c>
    </row>
    <row r="61" spans="1:5" ht="17.25">
      <c r="A61" s="270"/>
      <c r="B61" s="270"/>
      <c r="C61" s="11"/>
      <c r="D61" s="12"/>
      <c r="E61" t="str">
        <f t="shared" si="0"/>
        <v> </v>
      </c>
    </row>
    <row r="62" spans="1:5" ht="17.25">
      <c r="A62" s="265" t="s">
        <v>178</v>
      </c>
      <c r="B62" s="267"/>
      <c r="C62" s="267"/>
      <c r="D62" s="266"/>
      <c r="E62" t="str">
        <f t="shared" si="0"/>
        <v> </v>
      </c>
    </row>
    <row r="63" spans="1:5" ht="17.25">
      <c r="A63" s="268"/>
      <c r="B63" s="268"/>
      <c r="C63" s="11">
        <v>2211</v>
      </c>
      <c r="D63" s="12" t="s">
        <v>196</v>
      </c>
      <c r="E63" t="str">
        <f t="shared" si="0"/>
        <v>2211 Готівка у національній валюті</v>
      </c>
    </row>
    <row r="64" spans="1:5" ht="17.25">
      <c r="A64" s="270"/>
      <c r="B64" s="270"/>
      <c r="C64" s="11">
        <v>2212</v>
      </c>
      <c r="D64" s="12" t="s">
        <v>197</v>
      </c>
      <c r="E64" t="str">
        <f t="shared" si="0"/>
        <v>2212 Готівка в іноземній валюті</v>
      </c>
    </row>
    <row r="65" spans="1:5" ht="17.25">
      <c r="A65" s="268"/>
      <c r="B65" s="271"/>
      <c r="C65" s="11">
        <v>2213</v>
      </c>
      <c r="D65" s="12" t="s">
        <v>198</v>
      </c>
      <c r="E65" t="str">
        <f t="shared" si="0"/>
        <v>2213 Грошові документи у національній валюті</v>
      </c>
    </row>
    <row r="66" spans="1:5" ht="17.25">
      <c r="A66" s="269"/>
      <c r="B66" s="272"/>
      <c r="C66" s="11">
        <v>2214</v>
      </c>
      <c r="D66" s="12" t="s">
        <v>199</v>
      </c>
      <c r="E66" t="str">
        <f t="shared" si="0"/>
        <v>2214 Грошові документи в іноземній валюті</v>
      </c>
    </row>
    <row r="67" spans="1:5" ht="17.25">
      <c r="A67" s="269"/>
      <c r="B67" s="272"/>
      <c r="C67" s="11">
        <v>2215</v>
      </c>
      <c r="D67" s="12" t="s">
        <v>200</v>
      </c>
      <c r="E67" t="str">
        <f t="shared" si="0"/>
        <v>2215 Грошові кошти в дорозі у національній валюті</v>
      </c>
    </row>
    <row r="68" spans="1:5" ht="17.25">
      <c r="A68" s="269"/>
      <c r="B68" s="272"/>
      <c r="C68" s="11">
        <v>2216</v>
      </c>
      <c r="D68" s="12" t="s">
        <v>201</v>
      </c>
      <c r="E68" t="str">
        <f t="shared" si="0"/>
        <v>2216 Грошові кошти в дорозі в іноземній валюті</v>
      </c>
    </row>
    <row r="69" spans="1:5" ht="17.25">
      <c r="A69" s="269"/>
      <c r="B69" s="272"/>
      <c r="C69" s="11"/>
      <c r="D69" s="12"/>
      <c r="E69" t="str">
        <f t="shared" si="0"/>
        <v> </v>
      </c>
    </row>
    <row r="70" spans="1:5" ht="17.25">
      <c r="A70" s="269"/>
      <c r="B70" s="272"/>
      <c r="C70" s="11"/>
      <c r="D70" s="12"/>
      <c r="E70" t="str">
        <f aca="true" t="shared" si="1" ref="E70:E133">CONCATENATE(C70," ",D70)</f>
        <v> </v>
      </c>
    </row>
    <row r="71" spans="1:5" ht="17.25">
      <c r="A71" s="269"/>
      <c r="B71" s="272"/>
      <c r="C71" s="11"/>
      <c r="D71" s="12"/>
      <c r="E71" t="str">
        <f t="shared" si="1"/>
        <v> </v>
      </c>
    </row>
    <row r="72" spans="1:5" ht="17.25">
      <c r="A72" s="270"/>
      <c r="B72" s="273"/>
      <c r="C72" s="11"/>
      <c r="D72" s="12"/>
      <c r="E72" t="str">
        <f t="shared" si="1"/>
        <v> </v>
      </c>
    </row>
    <row r="73" spans="1:5" ht="17.25">
      <c r="A73" s="268">
        <v>32</v>
      </c>
      <c r="B73" s="271" t="s">
        <v>29</v>
      </c>
      <c r="C73" s="11">
        <v>2313</v>
      </c>
      <c r="D73" s="12" t="s">
        <v>179</v>
      </c>
      <c r="E73" t="str">
        <f t="shared" si="1"/>
        <v>2313 Реєстраційні рахунки</v>
      </c>
    </row>
    <row r="74" spans="1:5" ht="17.25">
      <c r="A74" s="269"/>
      <c r="B74" s="272"/>
      <c r="C74" s="11">
        <v>2314</v>
      </c>
      <c r="D74" s="12" t="s">
        <v>202</v>
      </c>
      <c r="E74" t="str">
        <f t="shared" si="1"/>
        <v>2314 Інші рахунки в Казначействі</v>
      </c>
    </row>
    <row r="75" spans="1:5" ht="17.25">
      <c r="A75" s="269"/>
      <c r="B75" s="272"/>
      <c r="C75" s="11">
        <v>2315</v>
      </c>
      <c r="D75" s="12" t="s">
        <v>203</v>
      </c>
      <c r="E75" t="str">
        <f t="shared" si="1"/>
        <v>2315 Рахунки для обліку депозитних сум</v>
      </c>
    </row>
    <row r="76" spans="1:5" ht="17.25">
      <c r="A76" s="269"/>
      <c r="B76" s="272"/>
      <c r="C76" s="11"/>
      <c r="D76" s="12"/>
      <c r="E76" t="str">
        <f t="shared" si="1"/>
        <v> </v>
      </c>
    </row>
    <row r="77" spans="1:5" ht="17.25">
      <c r="A77" s="269"/>
      <c r="B77" s="272"/>
      <c r="C77" s="11"/>
      <c r="D77" s="12"/>
      <c r="E77" t="str">
        <f t="shared" si="1"/>
        <v> </v>
      </c>
    </row>
    <row r="78" spans="1:5" ht="17.25">
      <c r="A78" s="269"/>
      <c r="B78" s="272"/>
      <c r="C78" s="11"/>
      <c r="D78" s="12"/>
      <c r="E78" t="str">
        <f t="shared" si="1"/>
        <v> </v>
      </c>
    </row>
    <row r="79" spans="1:5" ht="17.25">
      <c r="A79" s="269"/>
      <c r="B79" s="272"/>
      <c r="C79" s="11"/>
      <c r="D79" s="12"/>
      <c r="E79" t="str">
        <f t="shared" si="1"/>
        <v> </v>
      </c>
    </row>
    <row r="80" spans="1:5" ht="17.25">
      <c r="A80" s="270"/>
      <c r="B80" s="273"/>
      <c r="C80" s="11"/>
      <c r="D80" s="12"/>
      <c r="E80" t="str">
        <f t="shared" si="1"/>
        <v> </v>
      </c>
    </row>
    <row r="81" spans="1:5" ht="17.25">
      <c r="A81" s="268">
        <v>33</v>
      </c>
      <c r="B81" s="268" t="s">
        <v>30</v>
      </c>
      <c r="C81" s="11">
        <v>331</v>
      </c>
      <c r="D81" s="12" t="s">
        <v>31</v>
      </c>
      <c r="E81" t="str">
        <f t="shared" si="1"/>
        <v>331 Грошові документи в національній валюті </v>
      </c>
    </row>
    <row r="82" spans="1:5" ht="17.25">
      <c r="A82" s="269"/>
      <c r="B82" s="269"/>
      <c r="C82" s="11">
        <v>332</v>
      </c>
      <c r="D82" s="12" t="s">
        <v>32</v>
      </c>
      <c r="E82" t="str">
        <f t="shared" si="1"/>
        <v>332 Грошові документи в іноземній валюті </v>
      </c>
    </row>
    <row r="83" spans="1:5" ht="17.25">
      <c r="A83" s="269"/>
      <c r="B83" s="269"/>
      <c r="C83" s="11">
        <v>333</v>
      </c>
      <c r="D83" s="12" t="s">
        <v>33</v>
      </c>
      <c r="E83" t="str">
        <f t="shared" si="1"/>
        <v>333 Грошові кошти в дорозі в національній валюті </v>
      </c>
    </row>
    <row r="84" spans="1:5" ht="17.25">
      <c r="A84" s="270"/>
      <c r="B84" s="270"/>
      <c r="C84" s="11">
        <v>334</v>
      </c>
      <c r="D84" s="12" t="s">
        <v>34</v>
      </c>
      <c r="E84" t="str">
        <f t="shared" si="1"/>
        <v>334 Грошові кошти в дорозі в іноземній валюті </v>
      </c>
    </row>
    <row r="85" spans="1:5" ht="17.25">
      <c r="A85" s="268">
        <v>34</v>
      </c>
      <c r="B85" s="268" t="s">
        <v>35</v>
      </c>
      <c r="C85" s="11">
        <v>341</v>
      </c>
      <c r="D85" s="12" t="s">
        <v>36</v>
      </c>
      <c r="E85" t="str">
        <f t="shared" si="1"/>
        <v>341 Векселі, одержані в національній валюті </v>
      </c>
    </row>
    <row r="86" spans="1:5" ht="17.25">
      <c r="A86" s="270"/>
      <c r="B86" s="270"/>
      <c r="C86" s="11">
        <v>342</v>
      </c>
      <c r="D86" s="12" t="s">
        <v>37</v>
      </c>
      <c r="E86" t="str">
        <f t="shared" si="1"/>
        <v>342 Векселі, одержані в іноземній валюті </v>
      </c>
    </row>
    <row r="87" spans="1:5" ht="51.75">
      <c r="A87" s="11">
        <v>35</v>
      </c>
      <c r="B87" s="11" t="s">
        <v>38</v>
      </c>
      <c r="C87" s="11">
        <v>351</v>
      </c>
      <c r="D87" s="12" t="s">
        <v>39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268">
        <v>36</v>
      </c>
      <c r="B88" s="268" t="s">
        <v>40</v>
      </c>
      <c r="C88" s="11">
        <v>361</v>
      </c>
      <c r="D88" s="12" t="s">
        <v>41</v>
      </c>
      <c r="E88" t="str">
        <f t="shared" si="1"/>
        <v>361 Розрахунки в порядку планових платежів </v>
      </c>
    </row>
    <row r="89" spans="1:5" ht="17.25">
      <c r="A89" s="269"/>
      <c r="B89" s="269"/>
      <c r="C89" s="11">
        <v>362</v>
      </c>
      <c r="D89" s="12" t="s">
        <v>42</v>
      </c>
      <c r="E89" t="str">
        <f t="shared" si="1"/>
        <v>362 Розрахунки з підзвітними особами </v>
      </c>
    </row>
    <row r="90" spans="1:5" ht="17.25">
      <c r="A90" s="269"/>
      <c r="B90" s="269"/>
      <c r="C90" s="11">
        <v>363</v>
      </c>
      <c r="D90" s="12" t="s">
        <v>43</v>
      </c>
      <c r="E90" t="str">
        <f t="shared" si="1"/>
        <v>363 Розрахунки з відшкодування завданих збитків </v>
      </c>
    </row>
    <row r="91" spans="1:5" ht="17.25">
      <c r="A91" s="269"/>
      <c r="B91" s="269"/>
      <c r="C91" s="11">
        <v>364</v>
      </c>
      <c r="D91" s="12" t="s">
        <v>44</v>
      </c>
      <c r="E91" t="str">
        <f t="shared" si="1"/>
        <v>364 Розрахунки з іншими дебіторами </v>
      </c>
    </row>
    <row r="92" spans="1:5" ht="17.25">
      <c r="A92" s="269"/>
      <c r="B92" s="269"/>
      <c r="C92" s="11">
        <v>365</v>
      </c>
      <c r="D92" s="12" t="s">
        <v>45</v>
      </c>
      <c r="E92" t="str">
        <f t="shared" si="1"/>
        <v>365 Розрахунки з державними цільовими фондами</v>
      </c>
    </row>
    <row r="93" spans="1:5" ht="17.25">
      <c r="A93" s="270"/>
      <c r="B93" s="270"/>
      <c r="C93" s="11">
        <v>366</v>
      </c>
      <c r="D93" s="12" t="s">
        <v>46</v>
      </c>
      <c r="E93" t="str">
        <f t="shared" si="1"/>
        <v>366 Розрахунки зі спільної діяльності</v>
      </c>
    </row>
    <row r="94" spans="1:5" ht="34.5">
      <c r="A94" s="11">
        <v>37</v>
      </c>
      <c r="B94" s="11" t="s">
        <v>47</v>
      </c>
      <c r="C94" s="11">
        <v>371</v>
      </c>
      <c r="D94" s="12" t="s">
        <v>48</v>
      </c>
      <c r="E94" t="str">
        <f t="shared" si="1"/>
        <v>371 Поточні фінансові інвестиції у цінні папери</v>
      </c>
    </row>
    <row r="95" spans="1:5" ht="17.25">
      <c r="A95" s="265" t="s">
        <v>49</v>
      </c>
      <c r="B95" s="267"/>
      <c r="C95" s="267"/>
      <c r="D95" s="266"/>
      <c r="E95" t="str">
        <f t="shared" si="1"/>
        <v> </v>
      </c>
    </row>
    <row r="96" spans="1:5" ht="17.25">
      <c r="A96" s="268">
        <v>40</v>
      </c>
      <c r="B96" s="268" t="s">
        <v>50</v>
      </c>
      <c r="C96" s="11">
        <v>401</v>
      </c>
      <c r="D96" s="12" t="s">
        <v>51</v>
      </c>
      <c r="E96" t="str">
        <f t="shared" si="1"/>
        <v>401 Фонд у необоротних активах за їх видами </v>
      </c>
    </row>
    <row r="97" spans="1:5" ht="17.25">
      <c r="A97" s="270"/>
      <c r="B97" s="270"/>
      <c r="C97" s="11">
        <v>402</v>
      </c>
      <c r="D97" s="12" t="s">
        <v>52</v>
      </c>
      <c r="E97" t="str">
        <f t="shared" si="1"/>
        <v>402 Фонд у незавершеному капітальному будівництві </v>
      </c>
    </row>
    <row r="98" spans="1:5" ht="69">
      <c r="A98" s="11">
        <v>41</v>
      </c>
      <c r="B98" s="11" t="s">
        <v>53</v>
      </c>
      <c r="C98" s="11">
        <v>411</v>
      </c>
      <c r="D98" s="12" t="s">
        <v>54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268">
        <v>42</v>
      </c>
      <c r="B99" s="268" t="s">
        <v>55</v>
      </c>
      <c r="C99" s="11">
        <v>421</v>
      </c>
      <c r="D99" s="12" t="s">
        <v>56</v>
      </c>
      <c r="E99" t="str">
        <f t="shared" si="1"/>
        <v>421 Фонд у капіталі підприємств</v>
      </c>
    </row>
    <row r="100" spans="1:5" ht="17.25">
      <c r="A100" s="270"/>
      <c r="B100" s="270"/>
      <c r="C100" s="11">
        <v>422</v>
      </c>
      <c r="D100" s="12" t="s">
        <v>57</v>
      </c>
      <c r="E100" t="str">
        <f t="shared" si="1"/>
        <v>422 Фонд у фінансових інвестиціях у цінні папери</v>
      </c>
    </row>
    <row r="101" spans="1:5" ht="17.25">
      <c r="A101" s="268">
        <v>43</v>
      </c>
      <c r="B101" s="268" t="s">
        <v>58</v>
      </c>
      <c r="C101" s="11">
        <v>431</v>
      </c>
      <c r="D101" s="12" t="s">
        <v>59</v>
      </c>
      <c r="E101" t="str">
        <f t="shared" si="1"/>
        <v>431 Результат виконання кошторису за загальним фондом </v>
      </c>
    </row>
    <row r="102" spans="1:5" ht="17.25">
      <c r="A102" s="270"/>
      <c r="B102" s="270"/>
      <c r="C102" s="11">
        <v>432</v>
      </c>
      <c r="D102" s="12" t="s">
        <v>60</v>
      </c>
      <c r="E102" t="str">
        <f t="shared" si="1"/>
        <v>432 Результат виконання кошторису за спеціальним фондом </v>
      </c>
    </row>
    <row r="103" spans="1:5" ht="17.25">
      <c r="A103" s="268">
        <v>44</v>
      </c>
      <c r="B103" s="268" t="s">
        <v>61</v>
      </c>
      <c r="C103" s="11">
        <v>441</v>
      </c>
      <c r="D103" s="12" t="s">
        <v>62</v>
      </c>
      <c r="E103" t="str">
        <f t="shared" si="1"/>
        <v>441 Дооцінка (уцінка) необоротних активів </v>
      </c>
    </row>
    <row r="104" spans="1:5" ht="17.25">
      <c r="A104" s="270"/>
      <c r="B104" s="270"/>
      <c r="C104" s="11">
        <v>442</v>
      </c>
      <c r="D104" s="12" t="s">
        <v>63</v>
      </c>
      <c r="E104" t="str">
        <f t="shared" si="1"/>
        <v>442 Інший капітал у дооцінках </v>
      </c>
    </row>
    <row r="105" spans="1:5" ht="17.25">
      <c r="A105" s="265" t="s">
        <v>64</v>
      </c>
      <c r="B105" s="267"/>
      <c r="C105" s="267"/>
      <c r="D105" s="266"/>
      <c r="E105" t="str">
        <f t="shared" si="1"/>
        <v> </v>
      </c>
    </row>
    <row r="106" spans="1:5" ht="17.25">
      <c r="A106" s="268">
        <v>50</v>
      </c>
      <c r="B106" s="268" t="s">
        <v>65</v>
      </c>
      <c r="C106" s="11">
        <v>501</v>
      </c>
      <c r="D106" s="12" t="s">
        <v>66</v>
      </c>
      <c r="E106" t="str">
        <f t="shared" si="1"/>
        <v>501 Довгострокові кредити банків </v>
      </c>
    </row>
    <row r="107" spans="1:5" ht="17.25">
      <c r="A107" s="269"/>
      <c r="B107" s="269"/>
      <c r="C107" s="11">
        <v>502</v>
      </c>
      <c r="D107" s="12" t="s">
        <v>67</v>
      </c>
      <c r="E107" t="str">
        <f t="shared" si="1"/>
        <v>502 Відстрочені довгострокові кредити банків </v>
      </c>
    </row>
    <row r="108" spans="1:5" ht="17.25">
      <c r="A108" s="270"/>
      <c r="B108" s="270"/>
      <c r="C108" s="11">
        <v>503</v>
      </c>
      <c r="D108" s="12" t="s">
        <v>68</v>
      </c>
      <c r="E108" t="str">
        <f t="shared" si="1"/>
        <v>503 Інші довгострокові позики </v>
      </c>
    </row>
    <row r="109" spans="1:5" ht="34.5">
      <c r="A109" s="11">
        <v>51</v>
      </c>
      <c r="B109" s="11" t="s">
        <v>69</v>
      </c>
      <c r="C109" s="11">
        <v>511</v>
      </c>
      <c r="D109" s="12" t="s">
        <v>70</v>
      </c>
      <c r="E109" t="str">
        <f t="shared" si="1"/>
        <v>511 Видані довгострокові векселі </v>
      </c>
    </row>
    <row r="110" spans="1:5" ht="51.75">
      <c r="A110" s="11">
        <v>52</v>
      </c>
      <c r="B110" s="11" t="s">
        <v>71</v>
      </c>
      <c r="C110" s="11">
        <v>521</v>
      </c>
      <c r="D110" s="12" t="s">
        <v>71</v>
      </c>
      <c r="E110" t="str">
        <f t="shared" si="1"/>
        <v>521 Інші довгострокові фінансові зобов'язання </v>
      </c>
    </row>
    <row r="111" spans="1:5" ht="17.25">
      <c r="A111" s="265" t="s">
        <v>72</v>
      </c>
      <c r="B111" s="267"/>
      <c r="C111" s="267"/>
      <c r="D111" s="266"/>
      <c r="E111" t="str">
        <f t="shared" si="1"/>
        <v> </v>
      </c>
    </row>
    <row r="112" spans="1:5" ht="17.25">
      <c r="A112" s="268">
        <v>60</v>
      </c>
      <c r="B112" s="268" t="s">
        <v>73</v>
      </c>
      <c r="C112" s="11">
        <v>601</v>
      </c>
      <c r="D112" s="12" t="s">
        <v>74</v>
      </c>
      <c r="E112" t="str">
        <f t="shared" si="1"/>
        <v>601 Короткострокові кредити банків </v>
      </c>
    </row>
    <row r="113" spans="1:5" ht="17.25">
      <c r="A113" s="269"/>
      <c r="B113" s="269"/>
      <c r="C113" s="11">
        <v>602</v>
      </c>
      <c r="D113" s="12" t="s">
        <v>75</v>
      </c>
      <c r="E113" t="str">
        <f t="shared" si="1"/>
        <v>602 Відстрочені короткострокові кредити банків </v>
      </c>
    </row>
    <row r="114" spans="1:5" ht="17.25">
      <c r="A114" s="269"/>
      <c r="B114" s="269"/>
      <c r="C114" s="11">
        <v>603</v>
      </c>
      <c r="D114" s="12" t="s">
        <v>76</v>
      </c>
      <c r="E114" t="str">
        <f t="shared" si="1"/>
        <v>603 Інші короткострокові позики </v>
      </c>
    </row>
    <row r="115" spans="1:5" ht="17.25">
      <c r="A115" s="270"/>
      <c r="B115" s="270"/>
      <c r="C115" s="11">
        <v>604</v>
      </c>
      <c r="D115" s="12" t="s">
        <v>77</v>
      </c>
      <c r="E115" t="str">
        <f t="shared" si="1"/>
        <v>604 Прострочені позики </v>
      </c>
    </row>
    <row r="116" spans="1:5" ht="17.25">
      <c r="A116" s="268">
        <v>61</v>
      </c>
      <c r="B116" s="268" t="s">
        <v>78</v>
      </c>
      <c r="C116" s="11">
        <v>611</v>
      </c>
      <c r="D116" s="12" t="s">
        <v>79</v>
      </c>
      <c r="E116" t="str">
        <f t="shared" si="1"/>
        <v>611 Поточна заборгованість за довгостроковими позиками </v>
      </c>
    </row>
    <row r="117" spans="1:5" ht="17.25">
      <c r="A117" s="269"/>
      <c r="B117" s="269"/>
      <c r="C117" s="11">
        <v>612</v>
      </c>
      <c r="D117" s="12" t="s">
        <v>80</v>
      </c>
      <c r="E117" t="str">
        <f t="shared" si="1"/>
        <v>612 Поточна заборгованість за довгостроковими векселями </v>
      </c>
    </row>
    <row r="118" spans="1:5" ht="34.5">
      <c r="A118" s="270"/>
      <c r="B118" s="270"/>
      <c r="C118" s="11">
        <v>613</v>
      </c>
      <c r="D118" s="12" t="s">
        <v>81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1">
        <v>62</v>
      </c>
      <c r="B119" s="11" t="s">
        <v>82</v>
      </c>
      <c r="C119" s="11">
        <v>621</v>
      </c>
      <c r="D119" s="12" t="s">
        <v>83</v>
      </c>
      <c r="E119" t="str">
        <f t="shared" si="1"/>
        <v>621 Видані короткострокові векселі </v>
      </c>
    </row>
    <row r="120" spans="1:5" ht="17.25">
      <c r="A120" s="268">
        <v>63</v>
      </c>
      <c r="B120" s="268" t="s">
        <v>84</v>
      </c>
      <c r="C120" s="11">
        <v>631</v>
      </c>
      <c r="D120" s="12" t="s">
        <v>85</v>
      </c>
      <c r="E120" t="str">
        <f t="shared" si="1"/>
        <v>631 Розрахунки з постачальниками та підрядниками </v>
      </c>
    </row>
    <row r="121" spans="1:5" ht="51.75">
      <c r="A121" s="269"/>
      <c r="B121" s="269"/>
      <c r="C121" s="11">
        <v>632</v>
      </c>
      <c r="D121" s="12" t="s">
        <v>86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269"/>
      <c r="B122" s="269"/>
      <c r="C122" s="11">
        <v>633</v>
      </c>
      <c r="D122" s="12" t="s">
        <v>87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269"/>
      <c r="B123" s="269"/>
      <c r="C123" s="11">
        <v>634</v>
      </c>
      <c r="D123" s="12" t="s">
        <v>88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270"/>
      <c r="B124" s="270"/>
      <c r="C124" s="11">
        <v>635</v>
      </c>
      <c r="D124" s="12" t="s">
        <v>89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268">
        <v>64</v>
      </c>
      <c r="B125" s="268" t="s">
        <v>90</v>
      </c>
      <c r="C125" s="11">
        <v>641</v>
      </c>
      <c r="D125" s="12" t="s">
        <v>91</v>
      </c>
      <c r="E125" t="str">
        <f t="shared" si="1"/>
        <v>641 Розрахунки за податками і зборами в бюджет </v>
      </c>
    </row>
    <row r="126" spans="1:5" ht="17.25">
      <c r="A126" s="270"/>
      <c r="B126" s="270"/>
      <c r="C126" s="11">
        <v>642</v>
      </c>
      <c r="D126" s="12" t="s">
        <v>92</v>
      </c>
      <c r="E126" t="str">
        <f t="shared" si="1"/>
        <v>642 Інші розрахунки з бюджетом </v>
      </c>
    </row>
    <row r="127" spans="1:5" ht="34.5">
      <c r="A127" s="268">
        <v>65</v>
      </c>
      <c r="B127" s="268" t="s">
        <v>93</v>
      </c>
      <c r="C127" s="11">
        <v>651</v>
      </c>
      <c r="D127" s="12" t="s">
        <v>94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269"/>
      <c r="B128" s="269"/>
      <c r="C128" s="11">
        <v>652</v>
      </c>
      <c r="D128" s="12" t="s">
        <v>95</v>
      </c>
      <c r="E128" t="str">
        <f t="shared" si="1"/>
        <v>652 Розрахунки із соціального страхування </v>
      </c>
    </row>
    <row r="129" spans="1:5" ht="17.25">
      <c r="A129" s="270"/>
      <c r="B129" s="270"/>
      <c r="C129" s="11">
        <v>654</v>
      </c>
      <c r="D129" s="12" t="s">
        <v>96</v>
      </c>
      <c r="E129" t="str">
        <f t="shared" si="1"/>
        <v>654 Розрахунки з інших видів страхування </v>
      </c>
    </row>
    <row r="130" spans="1:5" ht="17.25">
      <c r="A130" s="268">
        <v>66</v>
      </c>
      <c r="B130" s="268" t="s">
        <v>97</v>
      </c>
      <c r="C130" s="11">
        <v>661</v>
      </c>
      <c r="D130" s="12" t="s">
        <v>98</v>
      </c>
      <c r="E130" t="str">
        <f t="shared" si="1"/>
        <v>661 Розрахунки із заробітної плати </v>
      </c>
    </row>
    <row r="131" spans="1:5" ht="17.25">
      <c r="A131" s="269"/>
      <c r="B131" s="269"/>
      <c r="C131" s="11">
        <v>662</v>
      </c>
      <c r="D131" s="12" t="s">
        <v>99</v>
      </c>
      <c r="E131" t="str">
        <f t="shared" si="1"/>
        <v>662 Розрахунки зі стипендіатами </v>
      </c>
    </row>
    <row r="132" spans="1:5" ht="17.25">
      <c r="A132" s="269"/>
      <c r="B132" s="269"/>
      <c r="C132" s="11">
        <v>663</v>
      </c>
      <c r="D132" s="12" t="s">
        <v>100</v>
      </c>
      <c r="E132" t="str">
        <f t="shared" si="1"/>
        <v>663 Розрахунки з працівниками за товари, продані в кредит </v>
      </c>
    </row>
    <row r="133" spans="1:5" ht="34.5">
      <c r="A133" s="269"/>
      <c r="B133" s="269"/>
      <c r="C133" s="11">
        <v>664</v>
      </c>
      <c r="D133" s="12" t="s">
        <v>101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269"/>
      <c r="B134" s="269"/>
      <c r="C134" s="11">
        <v>665</v>
      </c>
      <c r="D134" s="12" t="s">
        <v>102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269"/>
      <c r="B135" s="269"/>
      <c r="C135" s="11">
        <v>666</v>
      </c>
      <c r="D135" s="12" t="s">
        <v>103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269"/>
      <c r="B136" s="269"/>
      <c r="C136" s="11">
        <v>667</v>
      </c>
      <c r="D136" s="12" t="s">
        <v>104</v>
      </c>
      <c r="E136" t="str">
        <f t="shared" si="2"/>
        <v>667 Розрахунки з працівниками за позиками банків </v>
      </c>
    </row>
    <row r="137" spans="1:5" ht="17.25">
      <c r="A137" s="269"/>
      <c r="B137" s="269"/>
      <c r="C137" s="11">
        <v>668</v>
      </c>
      <c r="D137" s="12" t="s">
        <v>105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270"/>
      <c r="B138" s="270"/>
      <c r="C138" s="11">
        <v>669</v>
      </c>
      <c r="D138" s="12" t="s">
        <v>106</v>
      </c>
      <c r="E138" t="str">
        <f t="shared" si="2"/>
        <v>669 Інші розрахунки за виконані роботи </v>
      </c>
    </row>
    <row r="139" spans="1:5" ht="17.25">
      <c r="A139" s="268">
        <v>67</v>
      </c>
      <c r="B139" s="268" t="s">
        <v>107</v>
      </c>
      <c r="C139" s="11">
        <v>671</v>
      </c>
      <c r="D139" s="12" t="s">
        <v>108</v>
      </c>
      <c r="E139" t="str">
        <f t="shared" si="2"/>
        <v>671 Розрахунки з депонентами </v>
      </c>
    </row>
    <row r="140" spans="1:5" ht="17.25">
      <c r="A140" s="269"/>
      <c r="B140" s="269"/>
      <c r="C140" s="11">
        <v>672</v>
      </c>
      <c r="D140" s="12" t="s">
        <v>109</v>
      </c>
      <c r="E140" t="str">
        <f t="shared" si="2"/>
        <v>672 Розрахунки за депозитними сумами </v>
      </c>
    </row>
    <row r="141" spans="1:5" ht="34.5">
      <c r="A141" s="269"/>
      <c r="B141" s="269"/>
      <c r="C141" s="11">
        <v>673</v>
      </c>
      <c r="D141" s="12" t="s">
        <v>110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269"/>
      <c r="B142" s="269"/>
      <c r="C142" s="11">
        <v>674</v>
      </c>
      <c r="D142" s="12" t="s">
        <v>111</v>
      </c>
      <c r="E142" t="str">
        <f t="shared" si="2"/>
        <v>674 Розрахунки за спеціальними видами платежів </v>
      </c>
    </row>
    <row r="143" spans="1:5" ht="17.25">
      <c r="A143" s="269"/>
      <c r="B143" s="269"/>
      <c r="C143" s="11">
        <v>675</v>
      </c>
      <c r="D143" s="12" t="s">
        <v>112</v>
      </c>
      <c r="E143" t="str">
        <f t="shared" si="2"/>
        <v>675 Розрахунки з іншими кредиторами </v>
      </c>
    </row>
    <row r="144" spans="1:5" ht="17.25">
      <c r="A144" s="270"/>
      <c r="B144" s="270"/>
      <c r="C144" s="11">
        <v>676</v>
      </c>
      <c r="D144" s="12" t="s">
        <v>113</v>
      </c>
      <c r="E144" t="str">
        <f t="shared" si="2"/>
        <v>676 Розрахунки за зобов'язаннями зі спільної діяльності</v>
      </c>
    </row>
    <row r="145" spans="1:5" ht="34.5">
      <c r="A145" s="268">
        <v>68</v>
      </c>
      <c r="B145" s="268" t="s">
        <v>114</v>
      </c>
      <c r="C145" s="11">
        <v>683</v>
      </c>
      <c r="D145" s="12" t="s">
        <v>115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270"/>
      <c r="B146" s="270"/>
      <c r="C146" s="11">
        <v>684</v>
      </c>
      <c r="D146" s="12" t="s">
        <v>116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265" t="s">
        <v>117</v>
      </c>
      <c r="B147" s="267"/>
      <c r="C147" s="267"/>
      <c r="D147" s="266"/>
      <c r="E147" t="str">
        <f t="shared" si="2"/>
        <v> </v>
      </c>
    </row>
    <row r="148" spans="1:5" ht="34.5">
      <c r="A148" s="268">
        <v>70</v>
      </c>
      <c r="B148" s="268" t="s">
        <v>118</v>
      </c>
      <c r="C148" s="11">
        <v>701</v>
      </c>
      <c r="D148" s="12" t="s">
        <v>119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270"/>
      <c r="B149" s="270"/>
      <c r="C149" s="11">
        <v>702</v>
      </c>
      <c r="D149" s="12" t="s">
        <v>120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268">
        <v>71</v>
      </c>
      <c r="B150" s="268" t="s">
        <v>121</v>
      </c>
      <c r="C150" s="11">
        <v>711</v>
      </c>
      <c r="D150" s="12" t="s">
        <v>122</v>
      </c>
      <c r="E150" t="str">
        <f t="shared" si="2"/>
        <v>711 Доходи за коштами, отриманими як плата за послуги </v>
      </c>
    </row>
    <row r="151" spans="1:5" ht="17.25">
      <c r="A151" s="269"/>
      <c r="B151" s="269"/>
      <c r="C151" s="11">
        <v>712</v>
      </c>
      <c r="D151" s="12" t="s">
        <v>123</v>
      </c>
      <c r="E151" t="str">
        <f t="shared" si="2"/>
        <v>712 Доходи за іншими джерелами власних надходжень установ </v>
      </c>
    </row>
    <row r="152" spans="1:5" ht="17.25">
      <c r="A152" s="269"/>
      <c r="B152" s="269"/>
      <c r="C152" s="11">
        <v>713</v>
      </c>
      <c r="D152" s="12" t="s">
        <v>124</v>
      </c>
      <c r="E152" t="str">
        <f t="shared" si="2"/>
        <v>713 Доходи за іншими надходженнями спеціального фонду </v>
      </c>
    </row>
    <row r="153" spans="1:5" ht="17.25">
      <c r="A153" s="269"/>
      <c r="B153" s="269"/>
      <c r="C153" s="11">
        <v>714</v>
      </c>
      <c r="D153" s="12" t="s">
        <v>125</v>
      </c>
      <c r="E153" t="str">
        <f t="shared" si="2"/>
        <v>714 Кошти батьків за надані послуги </v>
      </c>
    </row>
    <row r="154" spans="1:5" ht="17.25">
      <c r="A154" s="269"/>
      <c r="B154" s="269"/>
      <c r="C154" s="11">
        <v>715</v>
      </c>
      <c r="D154" s="12" t="s">
        <v>126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270"/>
      <c r="B155" s="270"/>
      <c r="C155" s="11">
        <v>716</v>
      </c>
      <c r="D155" s="12" t="s">
        <v>127</v>
      </c>
      <c r="E155" t="str">
        <f t="shared" si="2"/>
        <v>716 Доходи майбутніх періодів </v>
      </c>
    </row>
    <row r="156" spans="1:5" ht="17.25">
      <c r="A156" s="268">
        <v>72</v>
      </c>
      <c r="B156" s="268" t="s">
        <v>128</v>
      </c>
      <c r="C156" s="11">
        <v>721</v>
      </c>
      <c r="D156" s="12" t="s">
        <v>129</v>
      </c>
      <c r="E156" t="str">
        <f t="shared" si="2"/>
        <v>721 Реалізація виробів виробничих (навчальних) майстерень </v>
      </c>
    </row>
    <row r="157" spans="1:5" ht="17.25">
      <c r="A157" s="269"/>
      <c r="B157" s="269"/>
      <c r="C157" s="11">
        <v>722</v>
      </c>
      <c r="D157" s="12" t="s">
        <v>130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270"/>
      <c r="B158" s="270"/>
      <c r="C158" s="11">
        <v>723</v>
      </c>
      <c r="D158" s="12" t="s">
        <v>131</v>
      </c>
      <c r="E158" t="str">
        <f t="shared" si="2"/>
        <v>723 Реалізація науково-дослідних робіт </v>
      </c>
    </row>
    <row r="159" spans="1:5" ht="17.25">
      <c r="A159" s="11">
        <v>74</v>
      </c>
      <c r="B159" s="11" t="s">
        <v>132</v>
      </c>
      <c r="C159" s="11">
        <v>741</v>
      </c>
      <c r="D159" s="12" t="s">
        <v>133</v>
      </c>
      <c r="E159" t="str">
        <f t="shared" si="2"/>
        <v>741 Інші доходи установ </v>
      </c>
    </row>
    <row r="160" spans="1:5" ht="17.25">
      <c r="A160" s="265" t="s">
        <v>134</v>
      </c>
      <c r="B160" s="267"/>
      <c r="C160" s="267"/>
      <c r="D160" s="266"/>
      <c r="E160" t="str">
        <f t="shared" si="2"/>
        <v> </v>
      </c>
    </row>
    <row r="161" spans="1:5" ht="34.5">
      <c r="A161" s="268">
        <v>80</v>
      </c>
      <c r="B161" s="268" t="s">
        <v>135</v>
      </c>
      <c r="C161" s="11">
        <v>801</v>
      </c>
      <c r="D161" s="12" t="s">
        <v>136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270"/>
      <c r="B162" s="270"/>
      <c r="C162" s="11">
        <v>802</v>
      </c>
      <c r="D162" s="12" t="s">
        <v>137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268">
        <v>81</v>
      </c>
      <c r="B163" s="268" t="s">
        <v>138</v>
      </c>
      <c r="C163" s="11">
        <v>811</v>
      </c>
      <c r="D163" s="12" t="s">
        <v>139</v>
      </c>
      <c r="E163" t="str">
        <f t="shared" si="2"/>
        <v>811 Видатки за коштами, отриманими як плата за послуги </v>
      </c>
    </row>
    <row r="164" spans="1:5" ht="17.25">
      <c r="A164" s="269"/>
      <c r="B164" s="269"/>
      <c r="C164" s="11">
        <v>812</v>
      </c>
      <c r="D164" s="12" t="s">
        <v>140</v>
      </c>
      <c r="E164" t="str">
        <f t="shared" si="2"/>
        <v>812 Видатки за іншими джерелами власних надходжень </v>
      </c>
    </row>
    <row r="165" spans="1:5" ht="17.25">
      <c r="A165" s="270"/>
      <c r="B165" s="270"/>
      <c r="C165" s="11">
        <v>813</v>
      </c>
      <c r="D165" s="12" t="s">
        <v>141</v>
      </c>
      <c r="E165" t="str">
        <f t="shared" si="2"/>
        <v>813 Видатки за іншими надходженнями спеціального фонду </v>
      </c>
    </row>
    <row r="166" spans="1:5" ht="17.25">
      <c r="A166" s="268">
        <v>82</v>
      </c>
      <c r="B166" s="268" t="s">
        <v>142</v>
      </c>
      <c r="C166" s="11">
        <v>821</v>
      </c>
      <c r="D166" s="12" t="s">
        <v>143</v>
      </c>
      <c r="E166" t="str">
        <f t="shared" si="2"/>
        <v>821 Витрати виробничих (навчальних) майстерень </v>
      </c>
    </row>
    <row r="167" spans="1:5" ht="17.25">
      <c r="A167" s="269"/>
      <c r="B167" s="269"/>
      <c r="C167" s="11">
        <v>822</v>
      </c>
      <c r="D167" s="12" t="s">
        <v>144</v>
      </c>
      <c r="E167" t="str">
        <f t="shared" si="2"/>
        <v>822 Витрати підсобних (навчальних) сільських господарств </v>
      </c>
    </row>
    <row r="168" spans="1:5" ht="17.25">
      <c r="A168" s="269"/>
      <c r="B168" s="269"/>
      <c r="C168" s="11">
        <v>823</v>
      </c>
      <c r="D168" s="12" t="s">
        <v>145</v>
      </c>
      <c r="E168" t="str">
        <f t="shared" si="2"/>
        <v>823 Витрати на науково-дослідні роботи </v>
      </c>
    </row>
    <row r="169" spans="1:5" ht="17.25">
      <c r="A169" s="269"/>
      <c r="B169" s="269"/>
      <c r="C169" s="11">
        <v>824</v>
      </c>
      <c r="D169" s="12" t="s">
        <v>146</v>
      </c>
      <c r="E169" t="str">
        <f t="shared" si="2"/>
        <v>824 Витрати на виготовлення експериментальних пристроїв </v>
      </c>
    </row>
    <row r="170" spans="1:5" ht="17.25">
      <c r="A170" s="269"/>
      <c r="B170" s="269"/>
      <c r="C170" s="11">
        <v>825</v>
      </c>
      <c r="D170" s="12" t="s">
        <v>147</v>
      </c>
      <c r="E170" t="str">
        <f t="shared" si="2"/>
        <v>825 Витрати на заготівлю і переробку матеріалів </v>
      </c>
    </row>
    <row r="171" spans="1:5" ht="17.25">
      <c r="A171" s="270"/>
      <c r="B171" s="270"/>
      <c r="C171" s="11">
        <v>826</v>
      </c>
      <c r="D171" s="12" t="s">
        <v>148</v>
      </c>
      <c r="E171" t="str">
        <f t="shared" si="2"/>
        <v>826 Видатки до розподілу </v>
      </c>
    </row>
    <row r="172" spans="1:5" ht="17.25">
      <c r="A172" s="11">
        <v>83</v>
      </c>
      <c r="B172" s="12" t="s">
        <v>149</v>
      </c>
      <c r="C172" s="11">
        <v>831</v>
      </c>
      <c r="D172" s="12" t="s">
        <v>150</v>
      </c>
      <c r="E172" t="str">
        <f t="shared" si="2"/>
        <v>831 Інші витрати установ</v>
      </c>
    </row>
    <row r="173" spans="1:5" ht="34.5">
      <c r="A173" s="11">
        <v>84</v>
      </c>
      <c r="B173" s="11" t="s">
        <v>151</v>
      </c>
      <c r="C173" s="11">
        <v>841</v>
      </c>
      <c r="D173" s="12" t="s">
        <v>152</v>
      </c>
      <c r="E173" t="str">
        <f t="shared" si="2"/>
        <v>841 Витрати на амортизацію необоротних активів</v>
      </c>
    </row>
    <row r="174" spans="1:5" ht="34.5">
      <c r="A174" s="11">
        <v>85</v>
      </c>
      <c r="B174" s="11" t="s">
        <v>153</v>
      </c>
      <c r="C174" s="11">
        <v>851</v>
      </c>
      <c r="D174" s="12" t="s">
        <v>153</v>
      </c>
      <c r="E174" t="str">
        <f t="shared" si="2"/>
        <v>851 Витрати майбутніх періодів</v>
      </c>
    </row>
    <row r="175" spans="1:5" ht="17.25">
      <c r="A175" s="265" t="s">
        <v>154</v>
      </c>
      <c r="B175" s="267"/>
      <c r="C175" s="267"/>
      <c r="D175" s="266"/>
      <c r="E175" t="str">
        <f t="shared" si="2"/>
        <v> </v>
      </c>
    </row>
    <row r="176" spans="1:5" ht="69">
      <c r="A176" s="11">
        <v>91</v>
      </c>
      <c r="B176" s="12" t="s">
        <v>155</v>
      </c>
      <c r="C176" s="11">
        <v>911</v>
      </c>
      <c r="D176" s="12" t="s">
        <v>156</v>
      </c>
      <c r="E176" t="str">
        <f t="shared" si="2"/>
        <v>911 Розрахунки замовників з оплати адміністративних послуг</v>
      </c>
    </row>
    <row r="177" spans="1:5" ht="69">
      <c r="A177" s="11">
        <v>92</v>
      </c>
      <c r="B177" s="12" t="s">
        <v>157</v>
      </c>
      <c r="C177" s="11">
        <v>921</v>
      </c>
      <c r="D177" s="12" t="s">
        <v>158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6.7539062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6</v>
      </c>
      <c r="B3" s="279" t="s">
        <v>216</v>
      </c>
      <c r="C3" s="279"/>
      <c r="D3" s="279"/>
      <c r="E3" s="279"/>
      <c r="F3" s="279"/>
      <c r="G3" s="279"/>
      <c r="H3" s="279"/>
      <c r="I3" s="14"/>
      <c r="J3" s="14"/>
      <c r="K3" s="14"/>
      <c r="L3" s="14"/>
    </row>
    <row r="4" spans="1:12" ht="12.75">
      <c r="A4" s="14" t="s">
        <v>4</v>
      </c>
      <c r="B4" s="16" t="s">
        <v>211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4" t="s">
        <v>7</v>
      </c>
      <c r="B5" s="274" t="s">
        <v>232</v>
      </c>
      <c r="C5" s="274"/>
      <c r="D5" s="274"/>
      <c r="E5" s="274"/>
      <c r="F5" s="14"/>
      <c r="G5" s="14"/>
      <c r="H5" s="14"/>
      <c r="I5" s="14"/>
      <c r="J5" s="14"/>
      <c r="K5" s="14"/>
      <c r="L5" s="14"/>
    </row>
    <row r="6" spans="1:12" ht="12.75">
      <c r="A6" s="14" t="s">
        <v>10</v>
      </c>
      <c r="B6" s="274" t="s">
        <v>217</v>
      </c>
      <c r="C6" s="274"/>
      <c r="D6" s="274"/>
      <c r="E6" s="274"/>
      <c r="F6" s="14"/>
      <c r="G6" s="14"/>
      <c r="H6" s="14"/>
      <c r="I6" s="14"/>
      <c r="J6" s="14"/>
      <c r="K6" s="14"/>
      <c r="L6" s="14"/>
    </row>
    <row r="7" spans="1:12" ht="12.75">
      <c r="A7" s="14" t="s">
        <v>11</v>
      </c>
      <c r="B7" s="274" t="s">
        <v>218</v>
      </c>
      <c r="C7" s="274"/>
      <c r="D7" s="274"/>
      <c r="E7" s="274"/>
      <c r="F7" s="14"/>
      <c r="G7" s="14"/>
      <c r="H7" s="14"/>
      <c r="I7" s="14"/>
      <c r="J7" s="14"/>
      <c r="K7" s="14"/>
      <c r="L7" s="14"/>
    </row>
    <row r="8" spans="1:12" ht="12.75">
      <c r="A8" s="14" t="s">
        <v>8</v>
      </c>
      <c r="B8" s="274" t="s">
        <v>217</v>
      </c>
      <c r="C8" s="274"/>
      <c r="D8" s="274"/>
      <c r="E8" s="274"/>
      <c r="F8" s="14"/>
      <c r="G8" s="14"/>
      <c r="H8" s="14"/>
      <c r="I8" s="14"/>
      <c r="J8" s="14"/>
      <c r="K8" s="14"/>
      <c r="L8" s="14"/>
    </row>
    <row r="9" spans="1:12" ht="12.75">
      <c r="A9" s="14" t="s">
        <v>9</v>
      </c>
      <c r="B9" s="274" t="s">
        <v>217</v>
      </c>
      <c r="C9" s="274"/>
      <c r="D9" s="274"/>
      <c r="E9" s="274"/>
      <c r="F9" s="14"/>
      <c r="G9" s="14"/>
      <c r="H9" s="14"/>
      <c r="I9" s="14"/>
      <c r="J9" s="14"/>
      <c r="K9" s="14"/>
      <c r="L9" s="14"/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4"/>
      <c r="B11" s="275" t="s">
        <v>14</v>
      </c>
      <c r="C11" s="275"/>
      <c r="D11" s="275"/>
      <c r="E11" s="275"/>
      <c r="F11" s="275"/>
      <c r="G11" s="275"/>
      <c r="H11" s="275" t="s">
        <v>15</v>
      </c>
      <c r="I11" s="275"/>
      <c r="J11" s="275"/>
      <c r="K11" s="275"/>
      <c r="L11" s="275"/>
    </row>
    <row r="12" spans="1:12" ht="12.75">
      <c r="A12" s="14" t="s">
        <v>12</v>
      </c>
      <c r="B12" s="276" t="s">
        <v>219</v>
      </c>
      <c r="C12" s="276"/>
      <c r="D12" s="276"/>
      <c r="E12" s="276"/>
      <c r="F12" s="276"/>
      <c r="G12" s="276"/>
      <c r="H12" s="276" t="s">
        <v>220</v>
      </c>
      <c r="I12" s="276"/>
      <c r="J12" s="276"/>
      <c r="K12" s="276"/>
      <c r="L12" s="276"/>
    </row>
    <row r="13" spans="1:12" ht="12.75">
      <c r="A13" s="14" t="s">
        <v>13</v>
      </c>
      <c r="B13" s="276" t="s">
        <v>221</v>
      </c>
      <c r="C13" s="276"/>
      <c r="D13" s="276"/>
      <c r="E13" s="276"/>
      <c r="F13" s="276"/>
      <c r="G13" s="276"/>
      <c r="H13" s="276" t="s">
        <v>222</v>
      </c>
      <c r="I13" s="276"/>
      <c r="J13" s="276"/>
      <c r="K13" s="276"/>
      <c r="L13" s="276"/>
    </row>
    <row r="14" spans="1:12" ht="12.75">
      <c r="A14" s="14"/>
      <c r="B14" s="276" t="s">
        <v>214</v>
      </c>
      <c r="C14" s="276"/>
      <c r="D14" s="276"/>
      <c r="E14" s="276"/>
      <c r="F14" s="276"/>
      <c r="G14" s="276"/>
      <c r="H14" s="276" t="s">
        <v>210</v>
      </c>
      <c r="I14" s="276"/>
      <c r="J14" s="276"/>
      <c r="K14" s="276"/>
      <c r="L14" s="276"/>
    </row>
    <row r="15" spans="1:12" ht="12.75">
      <c r="A15" s="14"/>
      <c r="B15" s="276" t="s">
        <v>223</v>
      </c>
      <c r="C15" s="276"/>
      <c r="D15" s="276"/>
      <c r="E15" s="276"/>
      <c r="F15" s="276"/>
      <c r="G15" s="276"/>
      <c r="H15" s="276" t="s">
        <v>224</v>
      </c>
      <c r="I15" s="276"/>
      <c r="J15" s="276"/>
      <c r="K15" s="276"/>
      <c r="L15" s="276"/>
    </row>
    <row r="16" spans="1:12" ht="12.75">
      <c r="A16" s="14"/>
      <c r="B16" s="276" t="s">
        <v>215</v>
      </c>
      <c r="C16" s="276"/>
      <c r="D16" s="276"/>
      <c r="E16" s="276"/>
      <c r="F16" s="276"/>
      <c r="G16" s="276"/>
      <c r="H16" s="276" t="s">
        <v>225</v>
      </c>
      <c r="I16" s="276"/>
      <c r="J16" s="276"/>
      <c r="K16" s="276"/>
      <c r="L16" s="276"/>
    </row>
    <row r="17" spans="1:14" ht="12.75">
      <c r="A17" s="1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77" t="s">
        <v>182</v>
      </c>
      <c r="N17" s="278"/>
    </row>
    <row r="18" spans="1:14" ht="12.75">
      <c r="A18" s="14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77"/>
      <c r="N18" s="278"/>
    </row>
    <row r="19" spans="1:14" ht="12.75">
      <c r="A19" s="14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77"/>
      <c r="N19" s="278"/>
    </row>
    <row r="20" spans="1:14" ht="12.75">
      <c r="A20" s="14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77"/>
      <c r="N20" s="278"/>
    </row>
    <row r="21" spans="1:14" ht="12.75">
      <c r="A21" s="14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77"/>
      <c r="N21" s="278"/>
    </row>
    <row r="22" spans="1:14" ht="12.75">
      <c r="A22" s="14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77"/>
      <c r="N22" s="278"/>
    </row>
    <row r="23" spans="1:14" ht="12.75">
      <c r="A23" s="14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77"/>
      <c r="N23" s="278"/>
    </row>
    <row r="24" spans="1:14" ht="12.75">
      <c r="A24" s="14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77"/>
      <c r="N24" s="278"/>
    </row>
    <row r="25" spans="1:14" ht="12.75">
      <c r="A25" s="14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77"/>
      <c r="N25" s="278"/>
    </row>
    <row r="26" spans="1:14" ht="12.75">
      <c r="A26" s="14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77"/>
      <c r="N26" s="278"/>
    </row>
    <row r="27" spans="1:12" ht="12.75">
      <c r="A27" s="14"/>
      <c r="B27" s="282"/>
      <c r="C27" s="282"/>
      <c r="D27" s="282"/>
      <c r="E27" s="282"/>
      <c r="F27" s="282"/>
      <c r="G27" s="282"/>
      <c r="H27" s="281"/>
      <c r="I27" s="281"/>
      <c r="J27" s="281"/>
      <c r="K27" s="281"/>
      <c r="L27" s="281"/>
    </row>
    <row r="28" spans="1:12" ht="12.75">
      <c r="A28" s="1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3" t="s">
        <v>180</v>
      </c>
    </row>
    <row r="39" ht="12.75">
      <c r="A39" s="15"/>
    </row>
    <row r="40" ht="12.75">
      <c r="A40" s="15"/>
    </row>
    <row r="41" ht="12.75">
      <c r="A41" s="15"/>
    </row>
  </sheetData>
  <sheetProtection password="C76B" sheet="1" objects="1"/>
  <mergeCells count="43">
    <mergeCell ref="B17:G17"/>
    <mergeCell ref="B18:G18"/>
    <mergeCell ref="B19:G19"/>
    <mergeCell ref="B20:G20"/>
    <mergeCell ref="B21:G21"/>
    <mergeCell ref="H17:L17"/>
    <mergeCell ref="H23:L23"/>
    <mergeCell ref="H24:L24"/>
    <mergeCell ref="B26:G26"/>
    <mergeCell ref="H25:L25"/>
    <mergeCell ref="B27:G27"/>
    <mergeCell ref="H20:L20"/>
    <mergeCell ref="H21:L21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"/>
  <dimension ref="C1:J40"/>
  <sheetViews>
    <sheetView tabSelected="1" view="pageBreakPreview" zoomScaleNormal="115" zoomScaleSheetLayoutView="100" workbookViewId="0" topLeftCell="A1">
      <selection activeCell="C6" sqref="C6:I6"/>
    </sheetView>
  </sheetViews>
  <sheetFormatPr defaultColWidth="9.00390625" defaultRowHeight="12.75"/>
  <cols>
    <col min="1" max="1" width="12.625" style="5" customWidth="1"/>
    <col min="2" max="2" width="4.875" style="5" customWidth="1"/>
    <col min="3" max="3" width="5.75390625" style="5" customWidth="1"/>
    <col min="4" max="4" width="36.375" style="5" customWidth="1"/>
    <col min="5" max="5" width="12.125" style="74" customWidth="1"/>
    <col min="6" max="6" width="8.375" style="73" customWidth="1"/>
    <col min="7" max="8" width="16.00390625" style="5" customWidth="1"/>
    <col min="9" max="9" width="12.25390625" style="5" customWidth="1"/>
    <col min="10" max="10" width="3.875" style="5" customWidth="1"/>
    <col min="11" max="11" width="9.125" style="5" customWidth="1"/>
    <col min="12" max="12" width="14.75390625" style="5" customWidth="1"/>
    <col min="13" max="16384" width="9.125" style="5" customWidth="1"/>
  </cols>
  <sheetData>
    <row r="1" spans="7:9" ht="15.75">
      <c r="G1" s="344" t="s">
        <v>670</v>
      </c>
      <c r="H1" s="344"/>
      <c r="I1" s="344"/>
    </row>
    <row r="2" spans="7:9" ht="15.75">
      <c r="G2" s="344" t="s">
        <v>669</v>
      </c>
      <c r="H2" s="344"/>
      <c r="I2" s="344"/>
    </row>
    <row r="3" spans="7:9" ht="15">
      <c r="G3" s="74"/>
      <c r="H3" s="74"/>
      <c r="I3" s="74"/>
    </row>
    <row r="4" spans="3:10" ht="15.75">
      <c r="C4" s="289" t="s">
        <v>240</v>
      </c>
      <c r="D4" s="289"/>
      <c r="E4" s="289"/>
      <c r="F4" s="289"/>
      <c r="G4" s="289"/>
      <c r="H4" s="289"/>
      <c r="I4" s="289"/>
      <c r="J4" s="75"/>
    </row>
    <row r="5" spans="3:10" ht="17.25" customHeight="1">
      <c r="C5" s="283" t="s">
        <v>664</v>
      </c>
      <c r="D5" s="283"/>
      <c r="E5" s="283"/>
      <c r="F5" s="283"/>
      <c r="G5" s="283"/>
      <c r="H5" s="283"/>
      <c r="I5" s="283"/>
      <c r="J5" s="76"/>
    </row>
    <row r="6" spans="3:10" ht="17.25" customHeight="1">
      <c r="C6" s="283" t="s">
        <v>662</v>
      </c>
      <c r="D6" s="283"/>
      <c r="E6" s="283"/>
      <c r="F6" s="283"/>
      <c r="G6" s="283"/>
      <c r="H6" s="283"/>
      <c r="I6" s="283"/>
      <c r="J6" s="76"/>
    </row>
    <row r="7" spans="3:10" ht="18.75" customHeight="1">
      <c r="C7" s="283" t="s">
        <v>663</v>
      </c>
      <c r="D7" s="283"/>
      <c r="E7" s="283"/>
      <c r="F7" s="283"/>
      <c r="G7" s="283"/>
      <c r="H7" s="283"/>
      <c r="I7" s="283"/>
      <c r="J7" s="209"/>
    </row>
    <row r="8" spans="3:9" ht="17.25" customHeight="1">
      <c r="C8" s="284"/>
      <c r="D8" s="284"/>
      <c r="E8" s="284"/>
      <c r="F8" s="284"/>
      <c r="G8" s="284"/>
      <c r="H8" s="284"/>
      <c r="I8" s="284"/>
    </row>
    <row r="9" ht="11.25" customHeight="1" thickBot="1"/>
    <row r="10" spans="3:10" ht="67.5" customHeight="1" thickBot="1">
      <c r="C10" s="23" t="s">
        <v>1</v>
      </c>
      <c r="D10" s="24" t="s">
        <v>658</v>
      </c>
      <c r="E10" s="24" t="s">
        <v>620</v>
      </c>
      <c r="F10" s="25" t="s">
        <v>5</v>
      </c>
      <c r="G10" s="26" t="s">
        <v>241</v>
      </c>
      <c r="H10" s="24" t="s">
        <v>237</v>
      </c>
      <c r="I10" s="24" t="s">
        <v>235</v>
      </c>
      <c r="J10" s="45"/>
    </row>
    <row r="11" spans="3:10" s="240" customFormat="1" ht="15" customHeight="1" thickBot="1">
      <c r="C11" s="42">
        <v>1</v>
      </c>
      <c r="D11" s="42">
        <v>2</v>
      </c>
      <c r="E11" s="42">
        <v>3</v>
      </c>
      <c r="F11" s="42">
        <v>4</v>
      </c>
      <c r="G11" s="42">
        <v>5</v>
      </c>
      <c r="H11" s="42">
        <v>6</v>
      </c>
      <c r="I11" s="42">
        <v>7</v>
      </c>
      <c r="J11" s="46"/>
    </row>
    <row r="12" spans="3:10" s="237" customFormat="1" ht="15.75" customHeight="1">
      <c r="C12" s="245">
        <v>12</v>
      </c>
      <c r="D12" s="246" t="s">
        <v>575</v>
      </c>
      <c r="E12" s="247" t="s">
        <v>579</v>
      </c>
      <c r="F12" s="248">
        <v>1</v>
      </c>
      <c r="G12" s="249">
        <f>4312-2156</f>
        <v>2156</v>
      </c>
      <c r="H12" s="250">
        <f>4311.66-2155.83</f>
        <v>2155.83</v>
      </c>
      <c r="I12" s="251"/>
      <c r="J12" s="236"/>
    </row>
    <row r="13" spans="3:10" ht="15.75" customHeight="1" thickBot="1">
      <c r="C13" s="252">
        <v>13</v>
      </c>
      <c r="D13" s="253" t="s">
        <v>264</v>
      </c>
      <c r="E13" s="254">
        <v>1060012</v>
      </c>
      <c r="F13" s="248">
        <v>1</v>
      </c>
      <c r="G13" s="255">
        <v>7552</v>
      </c>
      <c r="H13" s="256">
        <v>7551</v>
      </c>
      <c r="I13" s="251"/>
      <c r="J13" s="17"/>
    </row>
    <row r="14" spans="3:10" s="19" customFormat="1" ht="18" customHeight="1" thickBot="1">
      <c r="C14" s="295" t="s">
        <v>228</v>
      </c>
      <c r="D14" s="295"/>
      <c r="E14" s="295"/>
      <c r="F14" s="118">
        <f>SUM(F12:F13)</f>
        <v>2</v>
      </c>
      <c r="G14" s="137">
        <f>SUM(G12:G13)</f>
        <v>9708</v>
      </c>
      <c r="H14" s="137">
        <f>SUM(H12:H13)</f>
        <v>9706.83</v>
      </c>
      <c r="I14" s="71"/>
      <c r="J14" s="18"/>
    </row>
    <row r="15" spans="3:10" s="122" customFormat="1" ht="18" customHeight="1" thickBot="1">
      <c r="C15" s="287" t="s">
        <v>272</v>
      </c>
      <c r="D15" s="287"/>
      <c r="E15" s="287"/>
      <c r="F15" s="119">
        <f>F14</f>
        <v>2</v>
      </c>
      <c r="G15" s="138">
        <f>G14</f>
        <v>9708</v>
      </c>
      <c r="H15" s="138">
        <f>H14</f>
        <v>9706.83</v>
      </c>
      <c r="I15" s="120"/>
      <c r="J15" s="121"/>
    </row>
    <row r="16" spans="3:10" ht="10.5" customHeight="1">
      <c r="C16" s="57"/>
      <c r="D16" s="45"/>
      <c r="E16" s="101"/>
      <c r="F16" s="58"/>
      <c r="G16" s="59"/>
      <c r="H16" s="59"/>
      <c r="I16" s="45"/>
      <c r="J16" s="17"/>
    </row>
    <row r="17" spans="3:10" ht="10.5" customHeight="1" thickBot="1">
      <c r="C17" s="57"/>
      <c r="D17" s="45"/>
      <c r="E17" s="101"/>
      <c r="F17" s="58"/>
      <c r="G17" s="59"/>
      <c r="H17" s="59"/>
      <c r="I17" s="45"/>
      <c r="J17" s="17"/>
    </row>
    <row r="18" spans="3:10" ht="64.5" customHeight="1" thickBot="1">
      <c r="C18" s="23" t="s">
        <v>1</v>
      </c>
      <c r="D18" s="24" t="s">
        <v>658</v>
      </c>
      <c r="E18" s="24" t="s">
        <v>620</v>
      </c>
      <c r="F18" s="25" t="s">
        <v>5</v>
      </c>
      <c r="G18" s="26" t="s">
        <v>241</v>
      </c>
      <c r="H18" s="24" t="s">
        <v>237</v>
      </c>
      <c r="I18" s="24" t="s">
        <v>235</v>
      </c>
      <c r="J18" s="45"/>
    </row>
    <row r="19" spans="3:10" s="47" customFormat="1" ht="15.75" customHeight="1" thickBot="1">
      <c r="C19" s="42">
        <v>1</v>
      </c>
      <c r="D19" s="42">
        <v>2</v>
      </c>
      <c r="E19" s="42">
        <v>3</v>
      </c>
      <c r="F19" s="42">
        <v>4</v>
      </c>
      <c r="G19" s="42">
        <v>5</v>
      </c>
      <c r="H19" s="42"/>
      <c r="I19" s="42">
        <v>7</v>
      </c>
      <c r="J19" s="46"/>
    </row>
    <row r="20" spans="3:10" ht="15.75" customHeight="1" thickBot="1">
      <c r="C20" s="252">
        <v>38</v>
      </c>
      <c r="D20" s="246" t="s">
        <v>595</v>
      </c>
      <c r="E20" s="247" t="s">
        <v>613</v>
      </c>
      <c r="F20" s="223">
        <v>10</v>
      </c>
      <c r="G20" s="257">
        <v>1250</v>
      </c>
      <c r="H20" s="258">
        <v>625</v>
      </c>
      <c r="I20" s="251"/>
      <c r="J20" s="17"/>
    </row>
    <row r="21" spans="3:10" s="19" customFormat="1" ht="18" customHeight="1" thickBot="1">
      <c r="C21" s="286" t="s">
        <v>230</v>
      </c>
      <c r="D21" s="286"/>
      <c r="E21" s="286"/>
      <c r="F21" s="111">
        <f>SUM(F20:F20)</f>
        <v>10</v>
      </c>
      <c r="G21" s="112">
        <f>SUM(G20:G20)</f>
        <v>1250</v>
      </c>
      <c r="H21" s="112">
        <f>SUM(H20:H20)</f>
        <v>625</v>
      </c>
      <c r="I21" s="71"/>
      <c r="J21" s="18"/>
    </row>
    <row r="22" spans="3:10" s="237" customFormat="1" ht="18" customHeight="1" thickBot="1">
      <c r="C22" s="287" t="s">
        <v>273</v>
      </c>
      <c r="D22" s="287"/>
      <c r="E22" s="287"/>
      <c r="F22" s="233">
        <f aca="true" t="shared" si="0" ref="F22:H23">F21</f>
        <v>10</v>
      </c>
      <c r="G22" s="234">
        <f t="shared" si="0"/>
        <v>1250</v>
      </c>
      <c r="H22" s="234">
        <f t="shared" si="0"/>
        <v>625</v>
      </c>
      <c r="I22" s="235"/>
      <c r="J22" s="236"/>
    </row>
    <row r="23" spans="3:10" s="2" customFormat="1" ht="18" customHeight="1" thickBot="1">
      <c r="C23" s="294" t="s">
        <v>242</v>
      </c>
      <c r="D23" s="294"/>
      <c r="E23" s="294"/>
      <c r="F23" s="143">
        <f t="shared" si="0"/>
        <v>10</v>
      </c>
      <c r="G23" s="144">
        <f t="shared" si="0"/>
        <v>1250</v>
      </c>
      <c r="H23" s="144">
        <f t="shared" si="0"/>
        <v>625</v>
      </c>
      <c r="I23" s="142"/>
      <c r="J23" s="4"/>
    </row>
    <row r="24" spans="3:10" ht="18.75" customHeight="1">
      <c r="C24" s="97"/>
      <c r="D24" s="97"/>
      <c r="E24" s="98"/>
      <c r="F24" s="125"/>
      <c r="G24" s="126"/>
      <c r="H24" s="124"/>
      <c r="I24" s="97"/>
      <c r="J24" s="17"/>
    </row>
    <row r="25" spans="3:10" ht="32.25" customHeight="1">
      <c r="C25" s="291" t="s">
        <v>665</v>
      </c>
      <c r="D25" s="291"/>
      <c r="E25" s="264"/>
      <c r="F25" s="264"/>
      <c r="G25" s="264"/>
      <c r="H25" s="290" t="s">
        <v>661</v>
      </c>
      <c r="I25" s="290"/>
      <c r="J25" s="17"/>
    </row>
    <row r="26" spans="3:5" ht="15">
      <c r="C26" s="83"/>
      <c r="D26" s="20"/>
      <c r="E26" s="103"/>
    </row>
    <row r="27" spans="4:9" ht="20.25" customHeight="1">
      <c r="D27" s="285"/>
      <c r="E27" s="285"/>
      <c r="F27" s="285"/>
      <c r="G27" s="285"/>
      <c r="H27" s="285"/>
      <c r="I27" s="17"/>
    </row>
    <row r="28" spans="3:9" ht="21.75" customHeight="1">
      <c r="C28" s="84"/>
      <c r="D28" s="285"/>
      <c r="E28" s="285"/>
      <c r="F28" s="285"/>
      <c r="G28" s="285"/>
      <c r="H28" s="285"/>
      <c r="I28" s="84"/>
    </row>
    <row r="29" spans="3:9" ht="21.75" customHeight="1">
      <c r="C29" s="84"/>
      <c r="D29" s="17"/>
      <c r="E29" s="104"/>
      <c r="F29" s="17"/>
      <c r="G29" s="17"/>
      <c r="H29" s="17"/>
      <c r="I29" s="84"/>
    </row>
    <row r="30" spans="3:9" s="47" customFormat="1" ht="18" customHeight="1">
      <c r="C30" s="85"/>
      <c r="D30" s="85"/>
      <c r="E30" s="105"/>
      <c r="F30" s="85"/>
      <c r="G30" s="85"/>
      <c r="H30" s="85"/>
      <c r="I30" s="85"/>
    </row>
    <row r="31" spans="3:9" ht="37.5" customHeight="1">
      <c r="C31" s="84"/>
      <c r="D31" s="293"/>
      <c r="E31" s="293"/>
      <c r="F31" s="293"/>
      <c r="G31" s="293"/>
      <c r="H31" s="293"/>
      <c r="I31" s="293"/>
    </row>
    <row r="32" spans="3:9" s="147" customFormat="1" ht="29.25" customHeight="1">
      <c r="C32" s="145"/>
      <c r="D32" s="292"/>
      <c r="E32" s="292"/>
      <c r="F32" s="292"/>
      <c r="G32" s="292"/>
      <c r="H32" s="292"/>
      <c r="I32" s="292"/>
    </row>
    <row r="33" spans="3:9" ht="14.25" customHeight="1">
      <c r="C33" s="84"/>
      <c r="D33" s="84"/>
      <c r="E33" s="148"/>
      <c r="F33" s="88"/>
      <c r="G33" s="84"/>
      <c r="H33" s="148"/>
      <c r="I33" s="88"/>
    </row>
    <row r="34" spans="3:9" ht="15" customHeight="1">
      <c r="C34" s="84"/>
      <c r="D34" s="84"/>
      <c r="E34" s="84"/>
      <c r="F34" s="84"/>
      <c r="G34" s="84"/>
      <c r="H34" s="84"/>
      <c r="I34" s="84"/>
    </row>
    <row r="35" spans="3:9" ht="24" customHeight="1">
      <c r="C35" s="84"/>
      <c r="D35" s="84"/>
      <c r="E35" s="104"/>
      <c r="F35" s="84"/>
      <c r="G35" s="84"/>
      <c r="H35" s="84"/>
      <c r="I35" s="84"/>
    </row>
    <row r="36" spans="4:7" ht="15">
      <c r="D36" s="244"/>
      <c r="E36" s="103"/>
      <c r="F36" s="89"/>
      <c r="G36" s="89"/>
    </row>
    <row r="37" spans="3:8" ht="15">
      <c r="C37" s="88" t="s">
        <v>2</v>
      </c>
      <c r="E37" s="107"/>
      <c r="F37" s="90"/>
      <c r="G37" s="90"/>
      <c r="H37" s="90"/>
    </row>
    <row r="38" spans="4:6" s="91" customFormat="1" ht="15">
      <c r="D38" s="92"/>
      <c r="E38" s="108"/>
      <c r="F38" s="93"/>
    </row>
    <row r="39" spans="4:6" s="91" customFormat="1" ht="15">
      <c r="D39" s="92"/>
      <c r="E39" s="108"/>
      <c r="F39" s="93"/>
    </row>
    <row r="40" spans="4:6" s="91" customFormat="1" ht="15">
      <c r="D40" s="92"/>
      <c r="E40" s="108"/>
      <c r="F40" s="93"/>
    </row>
  </sheetData>
  <sheetProtection/>
  <mergeCells count="20">
    <mergeCell ref="H25:I25"/>
    <mergeCell ref="C25:D25"/>
    <mergeCell ref="G2:I2"/>
    <mergeCell ref="D32:F32"/>
    <mergeCell ref="D28:H28"/>
    <mergeCell ref="G31:I31"/>
    <mergeCell ref="G32:I32"/>
    <mergeCell ref="C23:E23"/>
    <mergeCell ref="C14:E14"/>
    <mergeCell ref="D31:F31"/>
    <mergeCell ref="C7:I7"/>
    <mergeCell ref="C8:I8"/>
    <mergeCell ref="D27:H27"/>
    <mergeCell ref="C21:E21"/>
    <mergeCell ref="C22:E22"/>
    <mergeCell ref="G1:I1"/>
    <mergeCell ref="C4:I4"/>
    <mergeCell ref="C5:I5"/>
    <mergeCell ref="C6:I6"/>
    <mergeCell ref="C15:E15"/>
  </mergeCells>
  <printOptions/>
  <pageMargins left="0.7874015748031497" right="0.31496062992125984" top="0.5511811023622047" bottom="0.5511811023622047" header="0.1968503937007874" footer="0.15748031496062992"/>
  <pageSetup fitToHeight="2" horizontalDpi="600" verticalDpi="600" orientation="portrait" paperSize="9" scale="80" r:id="rId1"/>
  <headerFooter differentFirst="1">
    <oddHeader>&amp;CСтраница &amp;P</oddHeader>
  </headerFooter>
  <rowBreaks count="1" manualBreakCount="1">
    <brk id="26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C1:L43"/>
  <sheetViews>
    <sheetView zoomScale="115" zoomScaleNormal="115" zoomScaleSheetLayoutView="100" workbookViewId="0" topLeftCell="A13">
      <selection activeCell="L5" sqref="L5"/>
    </sheetView>
  </sheetViews>
  <sheetFormatPr defaultColWidth="9.00390625" defaultRowHeight="12.75"/>
  <cols>
    <col min="1" max="1" width="10.75390625" style="5" customWidth="1"/>
    <col min="2" max="2" width="4.875" style="5" customWidth="1"/>
    <col min="3" max="3" width="5.75390625" style="5" customWidth="1"/>
    <col min="4" max="4" width="36.375" style="5" customWidth="1"/>
    <col min="5" max="5" width="12.125" style="74" customWidth="1"/>
    <col min="6" max="6" width="9.25390625" style="73" customWidth="1"/>
    <col min="7" max="7" width="8.375" style="73" customWidth="1"/>
    <col min="8" max="8" width="16.00390625" style="5" customWidth="1"/>
    <col min="9" max="9" width="12.25390625" style="5" customWidth="1"/>
    <col min="10" max="10" width="5.00390625" style="5" customWidth="1"/>
    <col min="11" max="11" width="9.125" style="5" customWidth="1"/>
    <col min="12" max="12" width="14.75390625" style="5" customWidth="1"/>
    <col min="13" max="16384" width="9.125" style="5" customWidth="1"/>
  </cols>
  <sheetData>
    <row r="1" spans="6:11" ht="15.75">
      <c r="F1" s="344" t="s">
        <v>668</v>
      </c>
      <c r="G1" s="344"/>
      <c r="H1" s="344"/>
      <c r="I1" s="344"/>
      <c r="J1" s="242"/>
      <c r="K1" s="242"/>
    </row>
    <row r="2" spans="6:11" ht="15.75">
      <c r="F2" s="344" t="s">
        <v>667</v>
      </c>
      <c r="G2" s="344"/>
      <c r="H2" s="344"/>
      <c r="I2" s="344"/>
      <c r="J2" s="242"/>
      <c r="K2" s="242"/>
    </row>
    <row r="3" spans="8:9" ht="15">
      <c r="H3" s="74"/>
      <c r="I3" s="74"/>
    </row>
    <row r="4" spans="3:10" ht="15.75">
      <c r="C4" s="289" t="s">
        <v>240</v>
      </c>
      <c r="D4" s="289"/>
      <c r="E4" s="289"/>
      <c r="F4" s="289"/>
      <c r="G4" s="289"/>
      <c r="H4" s="289"/>
      <c r="I4" s="289"/>
      <c r="J4" s="75"/>
    </row>
    <row r="5" spans="3:10" ht="17.25" customHeight="1">
      <c r="C5" s="283" t="s">
        <v>664</v>
      </c>
      <c r="D5" s="283"/>
      <c r="E5" s="283"/>
      <c r="F5" s="283"/>
      <c r="G5" s="283"/>
      <c r="H5" s="283"/>
      <c r="I5" s="283"/>
      <c r="J5" s="76"/>
    </row>
    <row r="6" spans="3:10" ht="17.25" customHeight="1">
      <c r="C6" s="283" t="s">
        <v>662</v>
      </c>
      <c r="D6" s="283"/>
      <c r="E6" s="283"/>
      <c r="F6" s="283"/>
      <c r="G6" s="283"/>
      <c r="H6" s="283"/>
      <c r="I6" s="283"/>
      <c r="J6" s="22"/>
    </row>
    <row r="7" spans="3:10" ht="17.25" customHeight="1">
      <c r="C7" s="283" t="s">
        <v>666</v>
      </c>
      <c r="D7" s="283"/>
      <c r="E7" s="283"/>
      <c r="F7" s="283"/>
      <c r="G7" s="283"/>
      <c r="H7" s="283"/>
      <c r="I7" s="283"/>
      <c r="J7" s="22"/>
    </row>
    <row r="8" spans="3:9" ht="17.25" customHeight="1">
      <c r="C8" s="284"/>
      <c r="D8" s="284"/>
      <c r="E8" s="284"/>
      <c r="F8" s="284"/>
      <c r="G8" s="284"/>
      <c r="H8" s="284"/>
      <c r="I8" s="284"/>
    </row>
    <row r="9" ht="11.25" customHeight="1" thickBot="1"/>
    <row r="10" spans="3:10" ht="69.75" customHeight="1" thickBot="1">
      <c r="C10" s="24" t="s">
        <v>1</v>
      </c>
      <c r="D10" s="24" t="s">
        <v>658</v>
      </c>
      <c r="E10" s="171" t="s">
        <v>3</v>
      </c>
      <c r="F10" s="24" t="s">
        <v>181</v>
      </c>
      <c r="G10" s="24" t="s">
        <v>245</v>
      </c>
      <c r="H10" s="26" t="s">
        <v>241</v>
      </c>
      <c r="I10" s="24" t="s">
        <v>235</v>
      </c>
      <c r="J10" s="45"/>
    </row>
    <row r="11" spans="3:10" s="240" customFormat="1" ht="15" customHeight="1" thickBot="1">
      <c r="C11" s="31">
        <v>1</v>
      </c>
      <c r="D11" s="27">
        <v>2</v>
      </c>
      <c r="E11" s="31">
        <v>3</v>
      </c>
      <c r="F11" s="31">
        <v>4</v>
      </c>
      <c r="G11" s="31">
        <v>5</v>
      </c>
      <c r="H11" s="31">
        <v>6</v>
      </c>
      <c r="I11" s="42">
        <v>7</v>
      </c>
      <c r="J11" s="46"/>
    </row>
    <row r="12" spans="3:10" ht="15.75" customHeight="1">
      <c r="C12" s="245">
        <v>1</v>
      </c>
      <c r="D12" s="238" t="s">
        <v>623</v>
      </c>
      <c r="E12" s="259">
        <v>1812</v>
      </c>
      <c r="F12" s="238">
        <v>4</v>
      </c>
      <c r="G12" s="260">
        <f>H12/F12</f>
        <v>64.25</v>
      </c>
      <c r="H12" s="239">
        <v>257</v>
      </c>
      <c r="I12" s="261"/>
      <c r="J12" s="17"/>
    </row>
    <row r="13" spans="3:10" ht="15.75" customHeight="1" thickBot="1">
      <c r="C13" s="245">
        <v>2</v>
      </c>
      <c r="D13" s="238" t="s">
        <v>625</v>
      </c>
      <c r="E13" s="259">
        <v>1812</v>
      </c>
      <c r="F13" s="238">
        <v>5</v>
      </c>
      <c r="G13" s="260">
        <f>H13/F13</f>
        <v>125</v>
      </c>
      <c r="H13" s="239">
        <v>625</v>
      </c>
      <c r="I13" s="261"/>
      <c r="J13" s="17"/>
    </row>
    <row r="14" spans="3:10" s="237" customFormat="1" ht="18" customHeight="1" thickBot="1">
      <c r="C14" s="301" t="s">
        <v>272</v>
      </c>
      <c r="D14" s="301"/>
      <c r="E14" s="301"/>
      <c r="F14" s="233">
        <f>SUM(F12:F13)</f>
        <v>9</v>
      </c>
      <c r="G14" s="233"/>
      <c r="H14" s="234">
        <f>SUM(H12:H13)</f>
        <v>882</v>
      </c>
      <c r="I14" s="235"/>
      <c r="J14" s="236"/>
    </row>
    <row r="15" spans="3:10" ht="12.75" customHeight="1" thickBot="1">
      <c r="C15" s="57"/>
      <c r="D15" s="94"/>
      <c r="E15" s="101"/>
      <c r="F15" s="95"/>
      <c r="G15" s="95"/>
      <c r="H15" s="96"/>
      <c r="I15" s="45"/>
      <c r="J15" s="17"/>
    </row>
    <row r="16" spans="3:10" ht="66" customHeight="1" thickBot="1">
      <c r="C16" s="24" t="s">
        <v>1</v>
      </c>
      <c r="D16" s="24" t="s">
        <v>658</v>
      </c>
      <c r="E16" s="171" t="s">
        <v>3</v>
      </c>
      <c r="F16" s="24" t="s">
        <v>181</v>
      </c>
      <c r="G16" s="24" t="s">
        <v>245</v>
      </c>
      <c r="H16" s="26" t="s">
        <v>241</v>
      </c>
      <c r="I16" s="24" t="s">
        <v>235</v>
      </c>
      <c r="J16" s="45"/>
    </row>
    <row r="17" spans="3:10" s="47" customFormat="1" ht="15.75" customHeight="1" thickBot="1">
      <c r="C17" s="31">
        <v>1</v>
      </c>
      <c r="D17" s="27">
        <v>2</v>
      </c>
      <c r="E17" s="31">
        <v>3</v>
      </c>
      <c r="F17" s="31">
        <v>4</v>
      </c>
      <c r="G17" s="31">
        <v>5</v>
      </c>
      <c r="H17" s="31">
        <v>6</v>
      </c>
      <c r="I17" s="42">
        <v>7</v>
      </c>
      <c r="J17" s="46"/>
    </row>
    <row r="18" spans="3:10" s="263" customFormat="1" ht="15" customHeight="1" thickBot="1">
      <c r="C18" s="252">
        <v>1</v>
      </c>
      <c r="D18" s="238" t="s">
        <v>328</v>
      </c>
      <c r="E18" s="259">
        <v>1812</v>
      </c>
      <c r="F18" s="238">
        <v>2</v>
      </c>
      <c r="G18" s="260">
        <f>H18/F18</f>
        <v>50</v>
      </c>
      <c r="H18" s="239">
        <v>100</v>
      </c>
      <c r="I18" s="251"/>
      <c r="J18" s="262"/>
    </row>
    <row r="19" spans="3:10" s="19" customFormat="1" ht="18" customHeight="1" thickBot="1">
      <c r="C19" s="298" t="s">
        <v>656</v>
      </c>
      <c r="D19" s="299"/>
      <c r="E19" s="300"/>
      <c r="F19" s="116">
        <f>SUM(F18:F18)+SUM(F12:F13)</f>
        <v>11</v>
      </c>
      <c r="G19" s="116"/>
      <c r="H19" s="69">
        <f>SUM(H18:H18)+SUM(H12:H13)</f>
        <v>982</v>
      </c>
      <c r="I19" s="71"/>
      <c r="J19" s="18"/>
    </row>
    <row r="20" spans="3:10" ht="15.75" customHeight="1">
      <c r="C20" s="38"/>
      <c r="D20" s="35"/>
      <c r="E20" s="80" t="s">
        <v>660</v>
      </c>
      <c r="F20" s="35"/>
      <c r="G20" s="243"/>
      <c r="H20" s="40">
        <v>0</v>
      </c>
      <c r="I20" s="54"/>
      <c r="J20" s="17"/>
    </row>
    <row r="21" spans="3:10" ht="15.75" customHeight="1" thickBot="1">
      <c r="C21" s="38"/>
      <c r="D21" s="35"/>
      <c r="E21" s="80" t="s">
        <v>660</v>
      </c>
      <c r="F21" s="35"/>
      <c r="G21" s="243"/>
      <c r="H21" s="40">
        <v>0</v>
      </c>
      <c r="I21" s="54"/>
      <c r="J21" s="17"/>
    </row>
    <row r="22" spans="3:10" s="19" customFormat="1" ht="18" customHeight="1" thickBot="1">
      <c r="C22" s="298" t="s">
        <v>659</v>
      </c>
      <c r="D22" s="299"/>
      <c r="E22" s="300"/>
      <c r="F22" s="116">
        <f>SUM(F20:F21)</f>
        <v>0</v>
      </c>
      <c r="G22" s="116"/>
      <c r="H22" s="69">
        <f>SUM(H20:H21)</f>
        <v>0</v>
      </c>
      <c r="I22" s="71"/>
      <c r="J22" s="18"/>
    </row>
    <row r="23" spans="3:12" s="122" customFormat="1" ht="18" customHeight="1" thickBot="1">
      <c r="C23" s="287" t="s">
        <v>273</v>
      </c>
      <c r="D23" s="287"/>
      <c r="E23" s="287"/>
      <c r="F23" s="119">
        <f>SUM(F18:F18)+F22</f>
        <v>2</v>
      </c>
      <c r="G23" s="119"/>
      <c r="H23" s="138">
        <f>SUM(H18:H18)+H22</f>
        <v>100</v>
      </c>
      <c r="I23" s="120"/>
      <c r="J23" s="121"/>
      <c r="K23" s="241"/>
      <c r="L23" s="241"/>
    </row>
    <row r="24" spans="3:10" s="2" customFormat="1" ht="18" customHeight="1" thickBot="1">
      <c r="C24" s="294" t="s">
        <v>242</v>
      </c>
      <c r="D24" s="294"/>
      <c r="E24" s="294"/>
      <c r="F24" s="143">
        <f>F19+F22</f>
        <v>11</v>
      </c>
      <c r="G24" s="143"/>
      <c r="H24" s="144">
        <f>H19+H22</f>
        <v>982</v>
      </c>
      <c r="I24" s="142"/>
      <c r="J24" s="4"/>
    </row>
    <row r="25" spans="3:10" ht="18.75" customHeight="1">
      <c r="C25" s="97"/>
      <c r="D25" s="97"/>
      <c r="E25" s="98"/>
      <c r="F25" s="125"/>
      <c r="G25" s="125"/>
      <c r="H25" s="126"/>
      <c r="I25" s="97"/>
      <c r="J25" s="17"/>
    </row>
    <row r="26" spans="3:10" ht="32.25" customHeight="1">
      <c r="C26" s="291" t="s">
        <v>665</v>
      </c>
      <c r="D26" s="291"/>
      <c r="E26" s="264"/>
      <c r="F26" s="264"/>
      <c r="G26" s="264"/>
      <c r="H26" s="290" t="s">
        <v>661</v>
      </c>
      <c r="I26" s="290"/>
      <c r="J26" s="17"/>
    </row>
    <row r="27" spans="3:10" ht="32.25" customHeight="1">
      <c r="C27" s="97"/>
      <c r="D27" s="127"/>
      <c r="E27" s="297"/>
      <c r="F27" s="297"/>
      <c r="G27" s="297"/>
      <c r="H27" s="297"/>
      <c r="I27" s="97"/>
      <c r="J27" s="17"/>
    </row>
    <row r="28" spans="3:7" ht="15">
      <c r="C28" s="83"/>
      <c r="D28" s="20"/>
      <c r="E28" s="103"/>
      <c r="G28" s="5"/>
    </row>
    <row r="29" spans="4:9" ht="20.25" customHeight="1">
      <c r="D29" s="285"/>
      <c r="E29" s="285"/>
      <c r="F29" s="285"/>
      <c r="G29" s="285"/>
      <c r="H29" s="285"/>
      <c r="I29" s="17"/>
    </row>
    <row r="30" spans="3:9" ht="21.75" customHeight="1">
      <c r="C30" s="84"/>
      <c r="D30" s="285"/>
      <c r="E30" s="285"/>
      <c r="F30" s="285"/>
      <c r="G30" s="285"/>
      <c r="H30" s="285"/>
      <c r="I30" s="84"/>
    </row>
    <row r="31" spans="3:9" ht="21.75" customHeight="1">
      <c r="C31" s="84"/>
      <c r="D31" s="17"/>
      <c r="E31" s="104"/>
      <c r="F31" s="17"/>
      <c r="G31" s="17"/>
      <c r="H31" s="17"/>
      <c r="I31" s="84"/>
    </row>
    <row r="32" spans="3:9" s="47" customFormat="1" ht="18" customHeight="1">
      <c r="C32" s="85"/>
      <c r="D32" s="85"/>
      <c r="E32" s="105"/>
      <c r="F32" s="85"/>
      <c r="G32" s="302"/>
      <c r="H32" s="302"/>
      <c r="I32" s="85"/>
    </row>
    <row r="33" spans="3:9" ht="48.75" customHeight="1">
      <c r="C33" s="84"/>
      <c r="D33" s="293"/>
      <c r="E33" s="293"/>
      <c r="F33" s="293"/>
      <c r="G33" s="293"/>
      <c r="H33" s="293"/>
      <c r="I33" s="293"/>
    </row>
    <row r="34" spans="3:9" s="147" customFormat="1" ht="29.25" customHeight="1">
      <c r="C34" s="145"/>
      <c r="D34" s="292"/>
      <c r="E34" s="292"/>
      <c r="F34" s="292"/>
      <c r="G34" s="292"/>
      <c r="H34" s="292"/>
      <c r="I34" s="292"/>
    </row>
    <row r="35" spans="3:9" ht="14.25" customHeight="1">
      <c r="C35" s="84"/>
      <c r="D35" s="148"/>
      <c r="E35" s="104"/>
      <c r="F35" s="84"/>
      <c r="G35" s="84"/>
      <c r="H35" s="148"/>
      <c r="I35" s="88"/>
    </row>
    <row r="36" spans="3:9" ht="15" customHeight="1">
      <c r="C36" s="84"/>
      <c r="D36" s="84"/>
      <c r="E36" s="104"/>
      <c r="F36" s="84"/>
      <c r="G36" s="84"/>
      <c r="H36" s="84"/>
      <c r="I36" s="84"/>
    </row>
    <row r="37" spans="3:9" ht="24" customHeight="1">
      <c r="C37" s="84"/>
      <c r="D37" s="84"/>
      <c r="E37" s="104"/>
      <c r="F37" s="84"/>
      <c r="G37" s="84"/>
      <c r="H37" s="84"/>
      <c r="I37" s="84"/>
    </row>
    <row r="38" spans="4:7" ht="15">
      <c r="D38" s="244"/>
      <c r="E38" s="103"/>
      <c r="F38" s="89"/>
      <c r="G38" s="89"/>
    </row>
    <row r="39" spans="4:9" ht="12" customHeight="1">
      <c r="D39" s="285"/>
      <c r="E39" s="285"/>
      <c r="F39" s="285"/>
      <c r="G39" s="285"/>
      <c r="H39" s="285"/>
      <c r="I39" s="17"/>
    </row>
    <row r="40" spans="3:8" ht="15">
      <c r="C40" s="88"/>
      <c r="D40" s="90"/>
      <c r="E40" s="107"/>
      <c r="F40" s="90"/>
      <c r="G40" s="90"/>
      <c r="H40" s="90"/>
    </row>
    <row r="41" spans="4:7" s="91" customFormat="1" ht="15">
      <c r="D41" s="92"/>
      <c r="E41" s="108"/>
      <c r="F41" s="93"/>
      <c r="G41" s="93"/>
    </row>
    <row r="42" spans="4:7" s="91" customFormat="1" ht="15">
      <c r="D42" s="92"/>
      <c r="E42" s="108"/>
      <c r="F42" s="93"/>
      <c r="G42" s="93"/>
    </row>
    <row r="43" spans="4:7" s="91" customFormat="1" ht="15">
      <c r="D43" s="92"/>
      <c r="E43" s="108"/>
      <c r="F43" s="93"/>
      <c r="G43" s="93"/>
    </row>
  </sheetData>
  <sheetProtection/>
  <mergeCells count="23">
    <mergeCell ref="D39:H39"/>
    <mergeCell ref="D33:F33"/>
    <mergeCell ref="D34:F34"/>
    <mergeCell ref="G34:I34"/>
    <mergeCell ref="G32:H32"/>
    <mergeCell ref="G33:I33"/>
    <mergeCell ref="D29:H29"/>
    <mergeCell ref="D30:H30"/>
    <mergeCell ref="C23:E23"/>
    <mergeCell ref="C24:E24"/>
    <mergeCell ref="C22:E22"/>
    <mergeCell ref="C14:E14"/>
    <mergeCell ref="C19:E19"/>
    <mergeCell ref="C26:D26"/>
    <mergeCell ref="H26:I26"/>
    <mergeCell ref="F1:I1"/>
    <mergeCell ref="C7:I7"/>
    <mergeCell ref="C8:I8"/>
    <mergeCell ref="E27:H27"/>
    <mergeCell ref="C4:I4"/>
    <mergeCell ref="C5:I5"/>
    <mergeCell ref="C6:I6"/>
    <mergeCell ref="F2:I2"/>
  </mergeCells>
  <printOptions/>
  <pageMargins left="0.7874015748031497" right="0.31496062992125984" top="0.5511811023622047" bottom="0.5511811023622047" header="0.1968503937007874" footer="0.15748031496062992"/>
  <pageSetup fitToHeight="3" fitToWidth="1" horizontalDpi="600" verticalDpi="600" orientation="portrait" paperSize="9" scale="84" r:id="rId1"/>
  <headerFooter differentFirst="1">
    <oddHeader>&amp;CСтраница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C1:N169"/>
  <sheetViews>
    <sheetView view="pageBreakPreview" zoomScaleNormal="115" zoomScaleSheetLayoutView="100" workbookViewId="0" topLeftCell="A4">
      <selection activeCell="A153" sqref="A153:IV165"/>
    </sheetView>
  </sheetViews>
  <sheetFormatPr defaultColWidth="9.00390625" defaultRowHeight="12.75"/>
  <cols>
    <col min="1" max="2" width="9.125" style="5" customWidth="1"/>
    <col min="3" max="3" width="5.75390625" style="5" customWidth="1"/>
    <col min="4" max="4" width="37.125" style="5" customWidth="1"/>
    <col min="5" max="5" width="11.75390625" style="74" customWidth="1"/>
    <col min="6" max="6" width="8.375" style="73" customWidth="1"/>
    <col min="7" max="7" width="16.25390625" style="5" customWidth="1"/>
    <col min="8" max="8" width="13.875" style="5" customWidth="1"/>
    <col min="9" max="9" width="11.00390625" style="5" customWidth="1"/>
    <col min="10" max="12" width="9.125" style="5" customWidth="1"/>
    <col min="13" max="16384" width="9.125" style="5" customWidth="1"/>
  </cols>
  <sheetData>
    <row r="1" spans="7:9" ht="15">
      <c r="G1" s="288" t="s">
        <v>243</v>
      </c>
      <c r="H1" s="288"/>
      <c r="I1" s="288"/>
    </row>
    <row r="2" spans="7:9" ht="15">
      <c r="G2" s="74"/>
      <c r="H2" s="74"/>
      <c r="I2" s="74"/>
    </row>
    <row r="3" spans="3:10" ht="15.75">
      <c r="C3" s="289" t="s">
        <v>240</v>
      </c>
      <c r="D3" s="289"/>
      <c r="E3" s="289"/>
      <c r="F3" s="289"/>
      <c r="G3" s="289"/>
      <c r="H3" s="289"/>
      <c r="I3" s="289"/>
      <c r="J3" s="75"/>
    </row>
    <row r="4" spans="3:10" ht="17.25" customHeight="1">
      <c r="C4" s="283" t="s">
        <v>584</v>
      </c>
      <c r="D4" s="283"/>
      <c r="E4" s="283"/>
      <c r="F4" s="283"/>
      <c r="G4" s="283"/>
      <c r="H4" s="283"/>
      <c r="I4" s="283"/>
      <c r="J4" s="76"/>
    </row>
    <row r="5" spans="3:10" ht="17.25" customHeight="1">
      <c r="C5" s="305" t="s">
        <v>585</v>
      </c>
      <c r="D5" s="305"/>
      <c r="E5" s="305"/>
      <c r="F5" s="305"/>
      <c r="G5" s="305"/>
      <c r="H5" s="305"/>
      <c r="I5" s="305"/>
      <c r="J5" s="76"/>
    </row>
    <row r="6" spans="3:10" ht="34.5" customHeight="1">
      <c r="C6" s="304" t="s">
        <v>586</v>
      </c>
      <c r="D6" s="304"/>
      <c r="E6" s="304"/>
      <c r="F6" s="304"/>
      <c r="G6" s="304"/>
      <c r="H6" s="304"/>
      <c r="I6" s="304"/>
      <c r="J6" s="77"/>
    </row>
    <row r="7" spans="3:10" ht="17.25" customHeight="1">
      <c r="C7" s="283" t="s">
        <v>587</v>
      </c>
      <c r="D7" s="283"/>
      <c r="E7" s="283"/>
      <c r="F7" s="283"/>
      <c r="G7" s="283"/>
      <c r="H7" s="283"/>
      <c r="I7" s="283"/>
      <c r="J7" s="78"/>
    </row>
    <row r="8" ht="12.75" customHeight="1" thickBot="1"/>
    <row r="9" spans="3:10" ht="67.5" customHeight="1" thickBot="1">
      <c r="C9" s="23" t="s">
        <v>1</v>
      </c>
      <c r="D9" s="24" t="s">
        <v>238</v>
      </c>
      <c r="E9" s="24" t="s">
        <v>620</v>
      </c>
      <c r="F9" s="25" t="s">
        <v>5</v>
      </c>
      <c r="G9" s="26" t="s">
        <v>241</v>
      </c>
      <c r="H9" s="24" t="s">
        <v>237</v>
      </c>
      <c r="I9" s="24" t="s">
        <v>235</v>
      </c>
      <c r="J9" s="45"/>
    </row>
    <row r="10" spans="3:10" s="240" customFormat="1" ht="15" customHeight="1" thickBot="1">
      <c r="C10" s="42">
        <v>1</v>
      </c>
      <c r="D10" s="42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6"/>
    </row>
    <row r="11" spans="3:10" ht="16.5" customHeight="1" thickBot="1">
      <c r="C11" s="63">
        <v>1</v>
      </c>
      <c r="D11" s="212" t="s">
        <v>549</v>
      </c>
      <c r="E11" s="213">
        <v>1030001</v>
      </c>
      <c r="F11" s="128">
        <v>1</v>
      </c>
      <c r="G11" s="215">
        <v>209786</v>
      </c>
      <c r="H11" s="216">
        <v>209786</v>
      </c>
      <c r="I11" s="64"/>
      <c r="J11" s="17"/>
    </row>
    <row r="12" spans="3:10" s="19" customFormat="1" ht="19.5" customHeight="1" thickBot="1">
      <c r="C12" s="286" t="s">
        <v>226</v>
      </c>
      <c r="D12" s="286"/>
      <c r="E12" s="286"/>
      <c r="F12" s="117">
        <f>SUM(F11)</f>
        <v>1</v>
      </c>
      <c r="G12" s="72">
        <f>SUM(G11)</f>
        <v>209786</v>
      </c>
      <c r="H12" s="72">
        <f>SUM(H11)</f>
        <v>209786</v>
      </c>
      <c r="I12" s="71"/>
      <c r="J12" s="18"/>
    </row>
    <row r="13" spans="3:10" ht="16.5" customHeight="1" thickBot="1">
      <c r="C13" s="39">
        <v>2</v>
      </c>
      <c r="D13" s="219" t="s">
        <v>551</v>
      </c>
      <c r="E13" s="217" t="s">
        <v>552</v>
      </c>
      <c r="F13" s="226">
        <v>1</v>
      </c>
      <c r="G13" s="214">
        <v>5445</v>
      </c>
      <c r="H13" s="227">
        <v>5445</v>
      </c>
      <c r="I13" s="54"/>
      <c r="J13" s="17"/>
    </row>
    <row r="14" spans="3:10" s="19" customFormat="1" ht="19.5" customHeight="1" thickBot="1">
      <c r="C14" s="286" t="s">
        <v>550</v>
      </c>
      <c r="D14" s="286"/>
      <c r="E14" s="286"/>
      <c r="F14" s="117">
        <f>SUM(F13)</f>
        <v>1</v>
      </c>
      <c r="G14" s="72">
        <f>SUM(G13)</f>
        <v>5445</v>
      </c>
      <c r="H14" s="72">
        <f>SUM(H13)</f>
        <v>5445</v>
      </c>
      <c r="I14" s="71"/>
      <c r="J14" s="18"/>
    </row>
    <row r="15" spans="3:10" ht="16.5" customHeight="1">
      <c r="C15" s="38">
        <v>6</v>
      </c>
      <c r="D15" s="79" t="s">
        <v>553</v>
      </c>
      <c r="E15" s="80">
        <v>1040004</v>
      </c>
      <c r="F15" s="50">
        <v>1</v>
      </c>
      <c r="G15" s="135">
        <v>5501</v>
      </c>
      <c r="H15" s="136"/>
      <c r="I15" s="53"/>
      <c r="J15" s="17"/>
    </row>
    <row r="16" spans="3:10" ht="16.5" customHeight="1">
      <c r="C16" s="39">
        <v>7</v>
      </c>
      <c r="D16" s="49" t="s">
        <v>554</v>
      </c>
      <c r="E16" s="81">
        <v>1040005</v>
      </c>
      <c r="F16" s="50">
        <v>1</v>
      </c>
      <c r="G16" s="132">
        <v>5184</v>
      </c>
      <c r="H16" s="133"/>
      <c r="I16" s="54"/>
      <c r="J16" s="17"/>
    </row>
    <row r="17" spans="3:10" ht="16.5" customHeight="1">
      <c r="C17" s="38">
        <v>8</v>
      </c>
      <c r="D17" s="49" t="s">
        <v>555</v>
      </c>
      <c r="E17" s="81" t="s">
        <v>560</v>
      </c>
      <c r="F17" s="50">
        <v>2</v>
      </c>
      <c r="G17" s="132">
        <v>10055</v>
      </c>
      <c r="H17" s="133"/>
      <c r="I17" s="54"/>
      <c r="J17" s="17"/>
    </row>
    <row r="18" spans="3:10" ht="16.5" customHeight="1">
      <c r="C18" s="39">
        <v>9</v>
      </c>
      <c r="D18" s="5" t="s">
        <v>556</v>
      </c>
      <c r="E18" s="99">
        <v>1040008</v>
      </c>
      <c r="F18" s="228">
        <v>1</v>
      </c>
      <c r="G18" s="229">
        <v>4020</v>
      </c>
      <c r="H18" s="133"/>
      <c r="I18" s="54"/>
      <c r="J18" s="17"/>
    </row>
    <row r="19" spans="3:10" ht="16.5" customHeight="1">
      <c r="C19" s="38">
        <v>10</v>
      </c>
      <c r="D19" s="49" t="s">
        <v>557</v>
      </c>
      <c r="E19" s="81">
        <v>1040009</v>
      </c>
      <c r="F19" s="50">
        <v>1</v>
      </c>
      <c r="G19" s="132">
        <v>2557</v>
      </c>
      <c r="H19" s="133"/>
      <c r="I19" s="54"/>
      <c r="J19" s="17"/>
    </row>
    <row r="20" spans="3:10" ht="16.5" customHeight="1">
      <c r="C20" s="39">
        <v>11</v>
      </c>
      <c r="D20" s="49" t="s">
        <v>558</v>
      </c>
      <c r="E20" s="81">
        <v>1040010</v>
      </c>
      <c r="F20" s="50">
        <v>1</v>
      </c>
      <c r="G20" s="132">
        <v>250</v>
      </c>
      <c r="H20" s="133"/>
      <c r="I20" s="54"/>
      <c r="J20" s="17"/>
    </row>
    <row r="21" spans="3:10" ht="16.5" customHeight="1">
      <c r="C21" s="39">
        <v>9</v>
      </c>
      <c r="D21" s="49" t="s">
        <v>559</v>
      </c>
      <c r="E21" s="81" t="s">
        <v>561</v>
      </c>
      <c r="F21" s="50">
        <v>3</v>
      </c>
      <c r="G21" s="132">
        <v>7305</v>
      </c>
      <c r="H21" s="133"/>
      <c r="I21" s="54"/>
      <c r="J21" s="17"/>
    </row>
    <row r="22" spans="3:10" ht="16.5" customHeight="1">
      <c r="C22" s="38">
        <v>10</v>
      </c>
      <c r="D22" s="35" t="s">
        <v>562</v>
      </c>
      <c r="E22" s="82" t="s">
        <v>568</v>
      </c>
      <c r="F22" s="50">
        <v>3</v>
      </c>
      <c r="G22" s="40">
        <v>3750</v>
      </c>
      <c r="H22" s="133"/>
      <c r="I22" s="54"/>
      <c r="J22" s="17"/>
    </row>
    <row r="23" spans="3:10" ht="16.5" customHeight="1">
      <c r="C23" s="39">
        <v>11</v>
      </c>
      <c r="D23" s="35" t="s">
        <v>563</v>
      </c>
      <c r="E23" s="82" t="s">
        <v>569</v>
      </c>
      <c r="F23" s="50">
        <v>3</v>
      </c>
      <c r="G23" s="40">
        <v>2610</v>
      </c>
      <c r="H23" s="133"/>
      <c r="I23" s="54"/>
      <c r="J23" s="17"/>
    </row>
    <row r="24" spans="3:10" ht="16.5" customHeight="1">
      <c r="C24" s="38">
        <v>12</v>
      </c>
      <c r="D24" s="35" t="s">
        <v>564</v>
      </c>
      <c r="E24" s="82">
        <v>10140001</v>
      </c>
      <c r="F24" s="50">
        <v>1</v>
      </c>
      <c r="G24" s="40">
        <v>10650</v>
      </c>
      <c r="H24" s="133"/>
      <c r="I24" s="129"/>
      <c r="J24" s="17"/>
    </row>
    <row r="25" spans="3:10" ht="16.5" customHeight="1">
      <c r="C25" s="39">
        <v>13</v>
      </c>
      <c r="D25" s="35" t="s">
        <v>565</v>
      </c>
      <c r="E25" s="82" t="s">
        <v>570</v>
      </c>
      <c r="F25" s="50">
        <v>2</v>
      </c>
      <c r="G25" s="40">
        <v>19980</v>
      </c>
      <c r="H25" s="133"/>
      <c r="I25" s="130"/>
      <c r="J25" s="17"/>
    </row>
    <row r="26" spans="3:10" ht="16.5" customHeight="1">
      <c r="C26" s="38">
        <v>14</v>
      </c>
      <c r="D26" s="35" t="s">
        <v>566</v>
      </c>
      <c r="E26" s="82">
        <v>10140004</v>
      </c>
      <c r="F26" s="50">
        <v>1</v>
      </c>
      <c r="G26" s="40">
        <v>9982</v>
      </c>
      <c r="H26" s="133"/>
      <c r="I26" s="130"/>
      <c r="J26" s="17"/>
    </row>
    <row r="27" spans="3:10" ht="16.5" customHeight="1" thickBot="1">
      <c r="C27" s="39">
        <v>15</v>
      </c>
      <c r="D27" s="35" t="s">
        <v>567</v>
      </c>
      <c r="E27" s="82">
        <v>10140005</v>
      </c>
      <c r="F27" s="50">
        <v>1</v>
      </c>
      <c r="G27" s="40">
        <v>9982</v>
      </c>
      <c r="H27" s="134"/>
      <c r="I27" s="230"/>
      <c r="J27" s="17"/>
    </row>
    <row r="28" spans="3:10" s="19" customFormat="1" ht="19.5" customHeight="1" thickBot="1">
      <c r="C28" s="286" t="s">
        <v>227</v>
      </c>
      <c r="D28" s="286"/>
      <c r="E28" s="286"/>
      <c r="F28" s="117">
        <f>SUM(F15:F27)</f>
        <v>21</v>
      </c>
      <c r="G28" s="72">
        <f>SUM(G15:G27)</f>
        <v>91826</v>
      </c>
      <c r="H28" s="72">
        <f>SUM(H15:H27)</f>
        <v>0</v>
      </c>
      <c r="I28" s="71"/>
      <c r="J28" s="18"/>
    </row>
    <row r="29" spans="3:10" ht="16.5" customHeight="1">
      <c r="C29" s="38">
        <v>16</v>
      </c>
      <c r="D29" s="49" t="s">
        <v>264</v>
      </c>
      <c r="E29" s="81">
        <v>1060001</v>
      </c>
      <c r="F29" s="50">
        <v>1</v>
      </c>
      <c r="G29" s="51">
        <v>5470</v>
      </c>
      <c r="H29" s="136"/>
      <c r="I29" s="53"/>
      <c r="J29" s="17"/>
    </row>
    <row r="30" spans="3:10" ht="16.5" customHeight="1">
      <c r="C30" s="39">
        <v>17</v>
      </c>
      <c r="D30" s="49" t="s">
        <v>571</v>
      </c>
      <c r="E30" s="81">
        <v>1060002</v>
      </c>
      <c r="F30" s="50">
        <v>1</v>
      </c>
      <c r="G30" s="51">
        <v>1150</v>
      </c>
      <c r="H30" s="133"/>
      <c r="I30" s="54"/>
      <c r="J30" s="17"/>
    </row>
    <row r="31" spans="3:10" ht="16.5" customHeight="1">
      <c r="C31" s="38">
        <v>18</v>
      </c>
      <c r="D31" s="49" t="s">
        <v>572</v>
      </c>
      <c r="E31" s="81">
        <v>1060003</v>
      </c>
      <c r="F31" s="50">
        <v>1</v>
      </c>
      <c r="G31" s="51">
        <v>2990</v>
      </c>
      <c r="H31" s="133"/>
      <c r="I31" s="54"/>
      <c r="J31" s="17"/>
    </row>
    <row r="32" spans="3:10" ht="16.5" customHeight="1" thickBot="1">
      <c r="C32" s="39">
        <v>19</v>
      </c>
      <c r="D32" s="49" t="s">
        <v>573</v>
      </c>
      <c r="E32" s="81">
        <v>1060006</v>
      </c>
      <c r="F32" s="228">
        <v>1</v>
      </c>
      <c r="G32" s="51">
        <v>1266</v>
      </c>
      <c r="H32" s="133"/>
      <c r="I32" s="54"/>
      <c r="J32" s="17"/>
    </row>
    <row r="33" spans="3:12" ht="16.5" customHeight="1" thickBot="1" thickTop="1">
      <c r="C33" s="38">
        <v>20</v>
      </c>
      <c r="D33" s="49" t="s">
        <v>574</v>
      </c>
      <c r="E33" s="81" t="s">
        <v>578</v>
      </c>
      <c r="F33" s="50">
        <v>2</v>
      </c>
      <c r="G33" s="51">
        <v>3044</v>
      </c>
      <c r="H33" s="133"/>
      <c r="I33" s="54"/>
      <c r="J33" s="17"/>
      <c r="L33" s="28"/>
    </row>
    <row r="34" spans="3:10" ht="16.5" customHeight="1" thickTop="1">
      <c r="C34" s="39">
        <v>17</v>
      </c>
      <c r="D34" s="49" t="s">
        <v>575</v>
      </c>
      <c r="E34" s="81" t="s">
        <v>579</v>
      </c>
      <c r="F34" s="50">
        <v>2</v>
      </c>
      <c r="G34" s="51">
        <v>4312</v>
      </c>
      <c r="H34" s="133"/>
      <c r="I34" s="54"/>
      <c r="J34" s="17"/>
    </row>
    <row r="35" spans="3:10" ht="16.5" customHeight="1">
      <c r="C35" s="38">
        <v>18</v>
      </c>
      <c r="D35" s="56" t="s">
        <v>264</v>
      </c>
      <c r="E35" s="100">
        <v>1060012</v>
      </c>
      <c r="F35" s="50">
        <v>1</v>
      </c>
      <c r="G35" s="231">
        <v>7552</v>
      </c>
      <c r="H35" s="133"/>
      <c r="I35" s="54"/>
      <c r="J35" s="17"/>
    </row>
    <row r="36" spans="3:10" ht="16.5" customHeight="1" thickBot="1">
      <c r="C36" s="39">
        <v>19</v>
      </c>
      <c r="D36" s="35" t="s">
        <v>576</v>
      </c>
      <c r="E36" s="82">
        <v>1060013</v>
      </c>
      <c r="F36" s="50">
        <v>1</v>
      </c>
      <c r="G36" s="40">
        <v>2480</v>
      </c>
      <c r="H36" s="133"/>
      <c r="I36" s="54"/>
      <c r="J36" s="17"/>
    </row>
    <row r="37" spans="3:12" ht="16.5" customHeight="1" thickBot="1" thickTop="1">
      <c r="C37" s="38">
        <v>20</v>
      </c>
      <c r="D37" s="35" t="s">
        <v>559</v>
      </c>
      <c r="E37" s="82">
        <v>1060014</v>
      </c>
      <c r="F37" s="50">
        <v>1</v>
      </c>
      <c r="G37" s="40">
        <v>2950</v>
      </c>
      <c r="H37" s="133"/>
      <c r="I37" s="54"/>
      <c r="J37" s="17"/>
      <c r="L37" s="28"/>
    </row>
    <row r="38" spans="3:12" ht="16.5" customHeight="1" thickBot="1" thickTop="1">
      <c r="C38" s="39">
        <v>21</v>
      </c>
      <c r="D38" s="35" t="s">
        <v>577</v>
      </c>
      <c r="E38" s="82">
        <v>1060015</v>
      </c>
      <c r="F38" s="50">
        <v>1</v>
      </c>
      <c r="G38" s="40">
        <v>1200</v>
      </c>
      <c r="H38" s="133"/>
      <c r="I38" s="54"/>
      <c r="J38" s="17"/>
      <c r="L38" s="28"/>
    </row>
    <row r="39" spans="3:10" ht="16.5" customHeight="1" thickBot="1" thickTop="1">
      <c r="C39" s="38">
        <v>22</v>
      </c>
      <c r="D39" s="44" t="s">
        <v>562</v>
      </c>
      <c r="E39" s="109">
        <v>1060016</v>
      </c>
      <c r="F39" s="131">
        <v>1</v>
      </c>
      <c r="G39" s="232">
        <v>1350</v>
      </c>
      <c r="H39" s="134"/>
      <c r="I39" s="55"/>
      <c r="J39" s="17"/>
    </row>
    <row r="40" spans="3:10" s="19" customFormat="1" ht="19.5" customHeight="1" thickBot="1">
      <c r="C40" s="295" t="s">
        <v>228</v>
      </c>
      <c r="D40" s="295"/>
      <c r="E40" s="295"/>
      <c r="F40" s="118">
        <f>SUM(F29:F39)</f>
        <v>13</v>
      </c>
      <c r="G40" s="137">
        <f>SUM(G29:G39)</f>
        <v>33764</v>
      </c>
      <c r="H40" s="137">
        <f>SUM(H29:H39)</f>
        <v>0</v>
      </c>
      <c r="I40" s="71"/>
      <c r="J40" s="18"/>
    </row>
    <row r="41" spans="3:10" ht="16.5" customHeight="1" thickBot="1">
      <c r="C41" s="38">
        <v>23</v>
      </c>
      <c r="D41" s="49" t="s">
        <v>580</v>
      </c>
      <c r="E41" s="81" t="s">
        <v>581</v>
      </c>
      <c r="F41" s="115">
        <v>5</v>
      </c>
      <c r="G41" s="132">
        <v>2602.5</v>
      </c>
      <c r="H41" s="40"/>
      <c r="I41" s="53"/>
      <c r="J41" s="17"/>
    </row>
    <row r="42" spans="3:10" s="19" customFormat="1" ht="19.5" customHeight="1" thickBot="1">
      <c r="C42" s="295" t="s">
        <v>256</v>
      </c>
      <c r="D42" s="295"/>
      <c r="E42" s="295"/>
      <c r="F42" s="116">
        <f>F41</f>
        <v>5</v>
      </c>
      <c r="G42" s="69">
        <f>SUM(G41:G41)</f>
        <v>2602.5</v>
      </c>
      <c r="H42" s="69">
        <f>SUM(H41:H41)</f>
        <v>0</v>
      </c>
      <c r="I42" s="71"/>
      <c r="J42" s="18"/>
    </row>
    <row r="43" spans="3:10" ht="54.75" customHeight="1" thickBot="1">
      <c r="C43" s="38">
        <v>23</v>
      </c>
      <c r="D43" s="220" t="s">
        <v>657</v>
      </c>
      <c r="E43" s="43">
        <v>10180001</v>
      </c>
      <c r="F43" s="221">
        <v>3</v>
      </c>
      <c r="G43" s="218">
        <v>18000</v>
      </c>
      <c r="H43" s="40"/>
      <c r="I43" s="53"/>
      <c r="J43" s="17"/>
    </row>
    <row r="44" spans="3:10" s="19" customFormat="1" ht="19.5" customHeight="1" thickBot="1">
      <c r="C44" s="295" t="s">
        <v>582</v>
      </c>
      <c r="D44" s="295"/>
      <c r="E44" s="295"/>
      <c r="F44" s="116">
        <f>F43</f>
        <v>3</v>
      </c>
      <c r="G44" s="69">
        <f>SUM(G43:G43)</f>
        <v>18000</v>
      </c>
      <c r="H44" s="69">
        <f>SUM(H43:H43)</f>
        <v>0</v>
      </c>
      <c r="I44" s="71"/>
      <c r="J44" s="18"/>
    </row>
    <row r="45" spans="3:10" s="122" customFormat="1" ht="19.5" customHeight="1" thickBot="1">
      <c r="C45" s="287" t="s">
        <v>272</v>
      </c>
      <c r="D45" s="287"/>
      <c r="E45" s="287"/>
      <c r="F45" s="119">
        <f>F40+F28+F14</f>
        <v>35</v>
      </c>
      <c r="G45" s="138">
        <f>G40+G28+G14</f>
        <v>131035</v>
      </c>
      <c r="H45" s="138">
        <f>H40+H28+H14</f>
        <v>5445</v>
      </c>
      <c r="I45" s="120"/>
      <c r="J45" s="121"/>
    </row>
    <row r="46" spans="3:10" ht="10.5" customHeight="1" thickBot="1">
      <c r="C46" s="57"/>
      <c r="D46" s="45"/>
      <c r="E46" s="101"/>
      <c r="F46" s="58"/>
      <c r="G46" s="59"/>
      <c r="H46" s="60"/>
      <c r="I46" s="45"/>
      <c r="J46" s="17"/>
    </row>
    <row r="47" spans="3:10" ht="72" customHeight="1" thickBot="1">
      <c r="C47" s="23" t="s">
        <v>1</v>
      </c>
      <c r="D47" s="24" t="s">
        <v>238</v>
      </c>
      <c r="E47" s="24" t="s">
        <v>236</v>
      </c>
      <c r="F47" s="25" t="s">
        <v>5</v>
      </c>
      <c r="G47" s="26" t="s">
        <v>241</v>
      </c>
      <c r="H47" s="24" t="s">
        <v>237</v>
      </c>
      <c r="I47" s="24" t="s">
        <v>235</v>
      </c>
      <c r="J47" s="45"/>
    </row>
    <row r="48" spans="3:10" s="47" customFormat="1" ht="15.75" customHeight="1" thickBot="1">
      <c r="C48" s="42">
        <v>1</v>
      </c>
      <c r="D48" s="42">
        <v>2</v>
      </c>
      <c r="E48" s="42">
        <v>3</v>
      </c>
      <c r="F48" s="42">
        <v>4</v>
      </c>
      <c r="G48" s="42">
        <v>5</v>
      </c>
      <c r="H48" s="42">
        <v>6</v>
      </c>
      <c r="I48" s="42">
        <v>7</v>
      </c>
      <c r="J48" s="46"/>
    </row>
    <row r="49" spans="3:10" ht="29.25" customHeight="1" thickBot="1">
      <c r="C49" s="48">
        <v>30</v>
      </c>
      <c r="D49" s="49" t="s">
        <v>583</v>
      </c>
      <c r="E49" s="81">
        <v>1210001</v>
      </c>
      <c r="F49" s="110">
        <v>1</v>
      </c>
      <c r="G49" s="139">
        <v>5000</v>
      </c>
      <c r="H49" s="61"/>
      <c r="I49" s="53"/>
      <c r="J49" s="17"/>
    </row>
    <row r="50" spans="3:13" s="41" customFormat="1" ht="19.5" customHeight="1" thickBot="1">
      <c r="C50" s="295" t="s">
        <v>258</v>
      </c>
      <c r="D50" s="295"/>
      <c r="E50" s="295"/>
      <c r="F50" s="116">
        <f>SUM(F49:F49)</f>
        <v>1</v>
      </c>
      <c r="G50" s="69">
        <f>SUM(G49:G49)</f>
        <v>5000</v>
      </c>
      <c r="H50" s="69">
        <v>0</v>
      </c>
      <c r="I50" s="70"/>
      <c r="J50" s="62"/>
      <c r="M50" s="211"/>
    </row>
    <row r="51" spans="3:10" ht="16.5" customHeight="1">
      <c r="C51" s="39">
        <v>32</v>
      </c>
      <c r="D51" s="49" t="s">
        <v>588</v>
      </c>
      <c r="E51" s="81">
        <v>1130001</v>
      </c>
      <c r="F51" s="110">
        <v>1</v>
      </c>
      <c r="G51" s="132">
        <v>911</v>
      </c>
      <c r="H51" s="222">
        <v>455.5</v>
      </c>
      <c r="I51" s="54"/>
      <c r="J51" s="17"/>
    </row>
    <row r="52" spans="3:10" ht="16.5" customHeight="1">
      <c r="C52" s="38">
        <v>33</v>
      </c>
      <c r="D52" s="49" t="s">
        <v>589</v>
      </c>
      <c r="E52" s="81">
        <v>1130009</v>
      </c>
      <c r="F52" s="110">
        <v>1</v>
      </c>
      <c r="G52" s="132">
        <v>146</v>
      </c>
      <c r="H52" s="222">
        <v>73</v>
      </c>
      <c r="I52" s="54"/>
      <c r="J52" s="17"/>
    </row>
    <row r="53" spans="3:10" ht="16.5" customHeight="1">
      <c r="C53" s="39">
        <v>34</v>
      </c>
      <c r="D53" s="49" t="s">
        <v>590</v>
      </c>
      <c r="E53" s="81" t="s">
        <v>609</v>
      </c>
      <c r="F53" s="110">
        <v>8</v>
      </c>
      <c r="G53" s="132">
        <v>4872</v>
      </c>
      <c r="H53" s="222">
        <v>2436</v>
      </c>
      <c r="I53" s="54"/>
      <c r="J53" s="17"/>
    </row>
    <row r="54" spans="3:14" ht="16.5" customHeight="1">
      <c r="C54" s="38">
        <v>35</v>
      </c>
      <c r="D54" s="49" t="s">
        <v>591</v>
      </c>
      <c r="E54" s="81" t="s">
        <v>610</v>
      </c>
      <c r="F54" s="223">
        <v>26</v>
      </c>
      <c r="G54" s="224">
        <v>4030</v>
      </c>
      <c r="H54" s="222">
        <v>2015</v>
      </c>
      <c r="I54" s="53"/>
      <c r="J54" s="17"/>
      <c r="N54" s="20"/>
    </row>
    <row r="55" spans="3:10" ht="16.5" customHeight="1">
      <c r="C55" s="39">
        <v>36</v>
      </c>
      <c r="D55" s="49" t="s">
        <v>592</v>
      </c>
      <c r="E55" s="81" t="s">
        <v>611</v>
      </c>
      <c r="F55" s="110">
        <v>3</v>
      </c>
      <c r="G55" s="132">
        <v>2145</v>
      </c>
      <c r="H55" s="222">
        <v>1072.5</v>
      </c>
      <c r="I55" s="54"/>
      <c r="J55" s="17"/>
    </row>
    <row r="56" spans="3:10" ht="16.5" customHeight="1">
      <c r="C56" s="38">
        <v>37</v>
      </c>
      <c r="D56" s="49" t="s">
        <v>593</v>
      </c>
      <c r="E56" s="81" t="s">
        <v>612</v>
      </c>
      <c r="F56" s="110">
        <v>2</v>
      </c>
      <c r="G56" s="132">
        <v>1538</v>
      </c>
      <c r="H56" s="222">
        <v>769</v>
      </c>
      <c r="I56" s="54"/>
      <c r="J56" s="17"/>
    </row>
    <row r="57" spans="3:10" ht="16.5" customHeight="1">
      <c r="C57" s="39">
        <v>38</v>
      </c>
      <c r="D57" s="49" t="s">
        <v>594</v>
      </c>
      <c r="E57" s="81">
        <v>11300065</v>
      </c>
      <c r="F57" s="110">
        <v>1</v>
      </c>
      <c r="G57" s="139">
        <v>561</v>
      </c>
      <c r="H57" s="141">
        <v>280.5</v>
      </c>
      <c r="I57" s="54"/>
      <c r="J57" s="17"/>
    </row>
    <row r="58" spans="3:10" ht="16.5" customHeight="1">
      <c r="C58" s="38">
        <v>39</v>
      </c>
      <c r="D58" s="49" t="s">
        <v>595</v>
      </c>
      <c r="E58" s="81" t="s">
        <v>613</v>
      </c>
      <c r="F58" s="110">
        <v>10</v>
      </c>
      <c r="G58" s="139">
        <v>1250</v>
      </c>
      <c r="H58" s="141">
        <v>625</v>
      </c>
      <c r="I58" s="54"/>
      <c r="J58" s="17"/>
    </row>
    <row r="59" spans="3:10" ht="16.5" customHeight="1">
      <c r="C59" s="39">
        <v>40</v>
      </c>
      <c r="D59" s="49" t="s">
        <v>596</v>
      </c>
      <c r="E59" s="81" t="s">
        <v>614</v>
      </c>
      <c r="F59" s="110">
        <v>2</v>
      </c>
      <c r="G59" s="139">
        <v>446</v>
      </c>
      <c r="H59" s="141">
        <v>223</v>
      </c>
      <c r="I59" s="54"/>
      <c r="J59" s="17"/>
    </row>
    <row r="60" spans="3:10" ht="16.5" customHeight="1">
      <c r="C60" s="38">
        <v>41</v>
      </c>
      <c r="D60" s="49" t="s">
        <v>597</v>
      </c>
      <c r="E60" s="81" t="s">
        <v>615</v>
      </c>
      <c r="F60" s="110">
        <v>11</v>
      </c>
      <c r="G60" s="139">
        <v>957</v>
      </c>
      <c r="H60" s="141">
        <v>478.5</v>
      </c>
      <c r="I60" s="54"/>
      <c r="J60" s="17"/>
    </row>
    <row r="61" spans="3:10" ht="16.5" customHeight="1">
      <c r="C61" s="39">
        <v>42</v>
      </c>
      <c r="D61" s="49" t="s">
        <v>598</v>
      </c>
      <c r="E61" s="81" t="s">
        <v>616</v>
      </c>
      <c r="F61" s="110">
        <v>11</v>
      </c>
      <c r="G61" s="139">
        <v>1144</v>
      </c>
      <c r="H61" s="141">
        <v>572</v>
      </c>
      <c r="I61" s="54"/>
      <c r="J61" s="17"/>
    </row>
    <row r="62" spans="3:10" ht="16.5" customHeight="1">
      <c r="C62" s="38">
        <v>43</v>
      </c>
      <c r="D62" s="49" t="s">
        <v>599</v>
      </c>
      <c r="E62" s="81" t="s">
        <v>617</v>
      </c>
      <c r="F62" s="110">
        <v>2</v>
      </c>
      <c r="G62" s="139">
        <v>318</v>
      </c>
      <c r="H62" s="141">
        <v>159</v>
      </c>
      <c r="I62" s="54"/>
      <c r="J62" s="17"/>
    </row>
    <row r="63" spans="3:10" ht="16.5" customHeight="1">
      <c r="C63" s="39">
        <v>44</v>
      </c>
      <c r="D63" s="49" t="s">
        <v>600</v>
      </c>
      <c r="E63" s="81">
        <v>11300103</v>
      </c>
      <c r="F63" s="110">
        <v>1</v>
      </c>
      <c r="G63" s="139">
        <v>645</v>
      </c>
      <c r="H63" s="141">
        <v>322.5</v>
      </c>
      <c r="I63" s="54"/>
      <c r="J63" s="17"/>
    </row>
    <row r="64" spans="3:10" ht="16.5" customHeight="1">
      <c r="C64" s="38">
        <v>45</v>
      </c>
      <c r="D64" s="49" t="s">
        <v>601</v>
      </c>
      <c r="E64" s="81">
        <v>11300104</v>
      </c>
      <c r="F64" s="110">
        <v>1</v>
      </c>
      <c r="G64" s="139">
        <v>985</v>
      </c>
      <c r="H64" s="141">
        <v>492.5</v>
      </c>
      <c r="I64" s="54"/>
      <c r="J64" s="17"/>
    </row>
    <row r="65" spans="3:10" ht="16.5" customHeight="1">
      <c r="C65" s="38">
        <v>46</v>
      </c>
      <c r="D65" s="49" t="s">
        <v>602</v>
      </c>
      <c r="E65" s="81">
        <v>11300105</v>
      </c>
      <c r="F65" s="110">
        <v>1</v>
      </c>
      <c r="G65" s="139">
        <v>160</v>
      </c>
      <c r="H65" s="141">
        <v>80</v>
      </c>
      <c r="I65" s="54"/>
      <c r="J65" s="17"/>
    </row>
    <row r="66" spans="3:10" ht="16.5" customHeight="1">
      <c r="C66" s="39">
        <v>47</v>
      </c>
      <c r="D66" s="49" t="s">
        <v>603</v>
      </c>
      <c r="E66" s="81">
        <v>1130106</v>
      </c>
      <c r="F66" s="110">
        <v>1</v>
      </c>
      <c r="G66" s="139">
        <v>776</v>
      </c>
      <c r="H66" s="141">
        <v>388</v>
      </c>
      <c r="I66" s="54"/>
      <c r="J66" s="17"/>
    </row>
    <row r="67" spans="3:10" ht="16.5" customHeight="1">
      <c r="C67" s="38">
        <v>48</v>
      </c>
      <c r="D67" s="49" t="s">
        <v>604</v>
      </c>
      <c r="E67" s="81">
        <v>1130108</v>
      </c>
      <c r="F67" s="110">
        <v>1</v>
      </c>
      <c r="G67" s="139">
        <v>400</v>
      </c>
      <c r="H67" s="141">
        <v>200</v>
      </c>
      <c r="I67" s="54"/>
      <c r="J67" s="17"/>
    </row>
    <row r="68" spans="3:10" ht="16.5" customHeight="1">
      <c r="C68" s="38">
        <v>45</v>
      </c>
      <c r="D68" s="49" t="s">
        <v>605</v>
      </c>
      <c r="E68" s="81" t="s">
        <v>618</v>
      </c>
      <c r="F68" s="110">
        <v>2</v>
      </c>
      <c r="G68" s="139">
        <v>360</v>
      </c>
      <c r="H68" s="141">
        <v>180</v>
      </c>
      <c r="I68" s="54"/>
      <c r="J68" s="17"/>
    </row>
    <row r="69" spans="3:10" ht="16.5" customHeight="1">
      <c r="C69" s="38">
        <v>46</v>
      </c>
      <c r="D69" s="49" t="s">
        <v>606</v>
      </c>
      <c r="E69" s="81">
        <v>11300109</v>
      </c>
      <c r="F69" s="110">
        <v>1</v>
      </c>
      <c r="G69" s="139">
        <v>1190</v>
      </c>
      <c r="H69" s="141">
        <v>595</v>
      </c>
      <c r="I69" s="54"/>
      <c r="J69" s="17"/>
    </row>
    <row r="70" spans="3:10" ht="25.5" customHeight="1">
      <c r="C70" s="39">
        <v>47</v>
      </c>
      <c r="D70" s="49" t="s">
        <v>607</v>
      </c>
      <c r="E70" s="81" t="s">
        <v>619</v>
      </c>
      <c r="F70" s="110">
        <v>2</v>
      </c>
      <c r="G70" s="139">
        <v>9798</v>
      </c>
      <c r="H70" s="141">
        <v>4899</v>
      </c>
      <c r="I70" s="54"/>
      <c r="J70" s="17"/>
    </row>
    <row r="71" spans="3:10" ht="16.5" customHeight="1" thickBot="1">
      <c r="C71" s="38">
        <v>48</v>
      </c>
      <c r="D71" s="56" t="s">
        <v>608</v>
      </c>
      <c r="E71" s="100">
        <v>111300112</v>
      </c>
      <c r="F71" s="225">
        <v>1</v>
      </c>
      <c r="G71" s="140">
        <v>2850</v>
      </c>
      <c r="H71" s="65">
        <v>1425</v>
      </c>
      <c r="I71" s="54"/>
      <c r="J71" s="17"/>
    </row>
    <row r="72" spans="3:10" s="19" customFormat="1" ht="19.5" customHeight="1" thickBot="1">
      <c r="C72" s="286" t="s">
        <v>230</v>
      </c>
      <c r="D72" s="286"/>
      <c r="E72" s="286"/>
      <c r="F72" s="111">
        <f>SUM(F51:F71)</f>
        <v>89</v>
      </c>
      <c r="G72" s="112">
        <f>SUM(G51:G71)</f>
        <v>35482</v>
      </c>
      <c r="H72" s="112">
        <f>SUM(H51:H71)</f>
        <v>17741</v>
      </c>
      <c r="I72" s="71"/>
      <c r="J72" s="18"/>
    </row>
    <row r="73" spans="3:10" ht="16.5" customHeight="1" thickBot="1">
      <c r="C73" s="66">
        <v>97</v>
      </c>
      <c r="D73" s="67" t="s">
        <v>164</v>
      </c>
      <c r="E73" s="102" t="s">
        <v>229</v>
      </c>
      <c r="F73" s="113"/>
      <c r="G73" s="40">
        <v>39756.770000000004</v>
      </c>
      <c r="H73" s="141">
        <v>19878.39</v>
      </c>
      <c r="I73" s="68"/>
      <c r="J73" s="17"/>
    </row>
    <row r="74" spans="3:10" s="19" customFormat="1" ht="19.5" customHeight="1" thickBot="1">
      <c r="C74" s="286" t="s">
        <v>231</v>
      </c>
      <c r="D74" s="286"/>
      <c r="E74" s="286"/>
      <c r="F74" s="114"/>
      <c r="G74" s="112">
        <f>G73</f>
        <v>39756.770000000004</v>
      </c>
      <c r="H74" s="112">
        <f>H73</f>
        <v>19878.39</v>
      </c>
      <c r="I74" s="71"/>
      <c r="J74" s="18"/>
    </row>
    <row r="75" spans="3:10" ht="16.5" customHeight="1">
      <c r="C75" s="39">
        <v>49</v>
      </c>
      <c r="D75" s="35" t="s">
        <v>453</v>
      </c>
      <c r="E75" s="80">
        <v>1812</v>
      </c>
      <c r="F75" s="35">
        <v>2</v>
      </c>
      <c r="G75" s="40">
        <v>200.6</v>
      </c>
      <c r="H75" s="141"/>
      <c r="I75" s="54"/>
      <c r="J75" s="17"/>
    </row>
    <row r="76" spans="3:10" ht="16.5" customHeight="1">
      <c r="C76" s="38">
        <v>50</v>
      </c>
      <c r="D76" s="35" t="s">
        <v>621</v>
      </c>
      <c r="E76" s="80">
        <v>1812</v>
      </c>
      <c r="F76" s="35">
        <v>1</v>
      </c>
      <c r="G76" s="40">
        <v>178.18</v>
      </c>
      <c r="H76" s="141"/>
      <c r="I76" s="54"/>
      <c r="J76" s="17"/>
    </row>
    <row r="77" spans="3:10" ht="16.5" customHeight="1">
      <c r="C77" s="39">
        <v>51</v>
      </c>
      <c r="D77" s="35" t="s">
        <v>622</v>
      </c>
      <c r="E77" s="80">
        <v>1812</v>
      </c>
      <c r="F77" s="35">
        <v>5</v>
      </c>
      <c r="G77" s="40">
        <v>1085.9</v>
      </c>
      <c r="H77" s="141"/>
      <c r="I77" s="54"/>
      <c r="J77" s="17"/>
    </row>
    <row r="78" spans="3:10" ht="16.5" customHeight="1">
      <c r="C78" s="38">
        <v>52</v>
      </c>
      <c r="D78" s="35" t="s">
        <v>622</v>
      </c>
      <c r="E78" s="80">
        <v>1812</v>
      </c>
      <c r="F78" s="35">
        <v>2</v>
      </c>
      <c r="G78" s="40">
        <v>711.24</v>
      </c>
      <c r="H78" s="141"/>
      <c r="I78" s="53"/>
      <c r="J78" s="17"/>
    </row>
    <row r="79" spans="3:10" ht="16.5" customHeight="1">
      <c r="C79" s="39">
        <v>53</v>
      </c>
      <c r="D79" s="35" t="s">
        <v>622</v>
      </c>
      <c r="E79" s="80">
        <v>1812</v>
      </c>
      <c r="F79" s="35">
        <v>2</v>
      </c>
      <c r="G79" s="40">
        <v>862</v>
      </c>
      <c r="H79" s="141"/>
      <c r="I79" s="54"/>
      <c r="J79" s="17"/>
    </row>
    <row r="80" spans="3:10" ht="16.5" customHeight="1">
      <c r="C80" s="38">
        <v>54</v>
      </c>
      <c r="D80" s="35" t="s">
        <v>623</v>
      </c>
      <c r="E80" s="80">
        <v>1812</v>
      </c>
      <c r="F80" s="35">
        <v>28</v>
      </c>
      <c r="G80" s="40">
        <v>1798.85</v>
      </c>
      <c r="H80" s="141"/>
      <c r="I80" s="54"/>
      <c r="J80" s="17"/>
    </row>
    <row r="81" spans="3:10" ht="16.5" customHeight="1">
      <c r="C81" s="39">
        <v>55</v>
      </c>
      <c r="D81" s="35" t="s">
        <v>624</v>
      </c>
      <c r="E81" s="80">
        <v>1812</v>
      </c>
      <c r="F81" s="35">
        <v>1</v>
      </c>
      <c r="G81" s="40">
        <v>360</v>
      </c>
      <c r="H81" s="141"/>
      <c r="I81" s="54"/>
      <c r="J81" s="17"/>
    </row>
    <row r="82" spans="3:10" ht="16.5" customHeight="1">
      <c r="C82" s="38">
        <v>56</v>
      </c>
      <c r="D82" s="35" t="s">
        <v>625</v>
      </c>
      <c r="E82" s="80">
        <v>1812</v>
      </c>
      <c r="F82" s="35">
        <v>8</v>
      </c>
      <c r="G82" s="40">
        <v>1000</v>
      </c>
      <c r="H82" s="141"/>
      <c r="I82" s="54"/>
      <c r="J82" s="17"/>
    </row>
    <row r="83" spans="3:10" ht="16.5" customHeight="1">
      <c r="C83" s="39">
        <v>57</v>
      </c>
      <c r="D83" s="35" t="s">
        <v>626</v>
      </c>
      <c r="E83" s="80">
        <v>1812</v>
      </c>
      <c r="F83" s="35">
        <v>1</v>
      </c>
      <c r="G83" s="40">
        <v>305</v>
      </c>
      <c r="H83" s="141"/>
      <c r="I83" s="54"/>
      <c r="J83" s="17"/>
    </row>
    <row r="84" spans="3:14" ht="16.5" customHeight="1">
      <c r="C84" s="38">
        <v>58</v>
      </c>
      <c r="D84" s="35" t="s">
        <v>627</v>
      </c>
      <c r="E84" s="80">
        <v>1812</v>
      </c>
      <c r="F84" s="35">
        <v>1</v>
      </c>
      <c r="G84" s="40">
        <v>210</v>
      </c>
      <c r="H84" s="141"/>
      <c r="I84" s="53"/>
      <c r="J84" s="17"/>
      <c r="N84" s="20"/>
    </row>
    <row r="85" spans="3:10" ht="16.5" customHeight="1">
      <c r="C85" s="39">
        <v>49</v>
      </c>
      <c r="D85" s="35" t="s">
        <v>628</v>
      </c>
      <c r="E85" s="80">
        <v>1812</v>
      </c>
      <c r="F85" s="35">
        <v>5</v>
      </c>
      <c r="G85" s="135">
        <v>309</v>
      </c>
      <c r="H85" s="40"/>
      <c r="I85" s="54"/>
      <c r="J85" s="17"/>
    </row>
    <row r="86" spans="3:10" ht="16.5" customHeight="1">
      <c r="C86" s="38">
        <v>50</v>
      </c>
      <c r="D86" s="35" t="s">
        <v>629</v>
      </c>
      <c r="E86" s="80">
        <v>1812</v>
      </c>
      <c r="F86" s="35">
        <v>1</v>
      </c>
      <c r="G86" s="132">
        <v>492</v>
      </c>
      <c r="H86" s="40"/>
      <c r="I86" s="54"/>
      <c r="J86" s="17"/>
    </row>
    <row r="87" spans="3:10" ht="16.5" customHeight="1">
      <c r="C87" s="39">
        <v>51</v>
      </c>
      <c r="D87" s="35" t="s">
        <v>629</v>
      </c>
      <c r="E87" s="80">
        <v>1812</v>
      </c>
      <c r="F87" s="35">
        <v>1</v>
      </c>
      <c r="G87" s="132">
        <v>126</v>
      </c>
      <c r="H87" s="40"/>
      <c r="I87" s="54"/>
      <c r="J87" s="17"/>
    </row>
    <row r="88" spans="3:10" ht="16.5" customHeight="1">
      <c r="C88" s="38">
        <v>52</v>
      </c>
      <c r="D88" s="35" t="s">
        <v>496</v>
      </c>
      <c r="E88" s="80">
        <v>1812</v>
      </c>
      <c r="F88" s="35">
        <v>27</v>
      </c>
      <c r="G88" s="132">
        <v>834</v>
      </c>
      <c r="H88" s="40"/>
      <c r="I88" s="53"/>
      <c r="J88" s="17"/>
    </row>
    <row r="89" spans="3:10" ht="16.5" customHeight="1">
      <c r="C89" s="39">
        <v>53</v>
      </c>
      <c r="D89" s="35" t="s">
        <v>481</v>
      </c>
      <c r="E89" s="80">
        <v>1812</v>
      </c>
      <c r="F89" s="35">
        <v>8</v>
      </c>
      <c r="G89" s="132">
        <v>91</v>
      </c>
      <c r="H89" s="40"/>
      <c r="I89" s="54"/>
      <c r="J89" s="17"/>
    </row>
    <row r="90" spans="3:10" ht="16.5" customHeight="1">
      <c r="C90" s="38">
        <v>54</v>
      </c>
      <c r="D90" s="35" t="s">
        <v>630</v>
      </c>
      <c r="E90" s="80">
        <v>1812</v>
      </c>
      <c r="F90" s="35">
        <v>10</v>
      </c>
      <c r="G90" s="132">
        <v>91</v>
      </c>
      <c r="H90" s="40"/>
      <c r="I90" s="54"/>
      <c r="J90" s="17"/>
    </row>
    <row r="91" spans="3:10" ht="16.5" customHeight="1" thickBot="1">
      <c r="C91" s="39">
        <v>55</v>
      </c>
      <c r="D91" s="35" t="s">
        <v>631</v>
      </c>
      <c r="E91" s="80">
        <v>1812</v>
      </c>
      <c r="F91" s="35">
        <v>3</v>
      </c>
      <c r="G91" s="132">
        <v>148</v>
      </c>
      <c r="H91" s="40"/>
      <c r="I91" s="54"/>
      <c r="J91" s="17"/>
    </row>
    <row r="92" spans="3:10" s="237" customFormat="1" ht="19.5" customHeight="1" thickBot="1">
      <c r="C92" s="301" t="s">
        <v>273</v>
      </c>
      <c r="D92" s="301"/>
      <c r="E92" s="301"/>
      <c r="F92" s="233">
        <f>SUM(F51:F71)</f>
        <v>89</v>
      </c>
      <c r="G92" s="234">
        <f>SUM(G51:G71)</f>
        <v>35482</v>
      </c>
      <c r="H92" s="234"/>
      <c r="I92" s="235"/>
      <c r="J92" s="236"/>
    </row>
    <row r="93" spans="3:10" ht="16.5" customHeight="1" thickBot="1">
      <c r="C93" s="57"/>
      <c r="D93" s="94"/>
      <c r="E93" s="101"/>
      <c r="F93" s="95"/>
      <c r="G93" s="96"/>
      <c r="H93" s="96"/>
      <c r="I93" s="45"/>
      <c r="J93" s="17"/>
    </row>
    <row r="94" spans="3:10" ht="70.5" customHeight="1" thickBot="1">
      <c r="C94" s="23" t="s">
        <v>1</v>
      </c>
      <c r="D94" s="24" t="s">
        <v>238</v>
      </c>
      <c r="E94" s="24" t="s">
        <v>236</v>
      </c>
      <c r="F94" s="25" t="s">
        <v>5</v>
      </c>
      <c r="G94" s="26" t="s">
        <v>241</v>
      </c>
      <c r="H94" s="24" t="s">
        <v>237</v>
      </c>
      <c r="I94" s="24" t="s">
        <v>235</v>
      </c>
      <c r="J94" s="45"/>
    </row>
    <row r="95" spans="3:10" s="47" customFormat="1" ht="15.75" customHeight="1" thickBot="1">
      <c r="C95" s="42">
        <v>1</v>
      </c>
      <c r="D95" s="42">
        <v>2</v>
      </c>
      <c r="E95" s="42">
        <v>3</v>
      </c>
      <c r="F95" s="42">
        <v>4</v>
      </c>
      <c r="G95" s="42">
        <v>5</v>
      </c>
      <c r="H95" s="42">
        <v>6</v>
      </c>
      <c r="I95" s="42">
        <v>7</v>
      </c>
      <c r="J95" s="46"/>
    </row>
    <row r="96" spans="3:10" ht="16.5" customHeight="1">
      <c r="C96" s="38">
        <v>56</v>
      </c>
      <c r="D96" s="35" t="s">
        <v>632</v>
      </c>
      <c r="E96" s="80">
        <v>1812</v>
      </c>
      <c r="F96" s="35">
        <v>4</v>
      </c>
      <c r="G96" s="132">
        <v>126</v>
      </c>
      <c r="H96" s="40"/>
      <c r="I96" s="54"/>
      <c r="J96" s="17"/>
    </row>
    <row r="97" spans="3:10" ht="16.5" customHeight="1">
      <c r="C97" s="39">
        <v>57</v>
      </c>
      <c r="D97" s="35" t="s">
        <v>633</v>
      </c>
      <c r="E97" s="80">
        <v>1812</v>
      </c>
      <c r="F97" s="35">
        <v>1</v>
      </c>
      <c r="G97" s="132">
        <v>126</v>
      </c>
      <c r="H97" s="40"/>
      <c r="I97" s="54"/>
      <c r="J97" s="17"/>
    </row>
    <row r="98" spans="3:14" ht="16.5" customHeight="1">
      <c r="C98" s="38">
        <v>58</v>
      </c>
      <c r="D98" s="35" t="s">
        <v>634</v>
      </c>
      <c r="E98" s="80">
        <v>1812</v>
      </c>
      <c r="F98" s="35">
        <v>1</v>
      </c>
      <c r="G98" s="132">
        <v>285</v>
      </c>
      <c r="H98" s="40"/>
      <c r="I98" s="53"/>
      <c r="J98" s="17"/>
      <c r="N98" s="20"/>
    </row>
    <row r="99" spans="3:10" ht="16.5" customHeight="1">
      <c r="C99" s="39">
        <v>59</v>
      </c>
      <c r="D99" s="35" t="s">
        <v>328</v>
      </c>
      <c r="E99" s="80">
        <v>1812</v>
      </c>
      <c r="F99" s="35">
        <v>1</v>
      </c>
      <c r="G99" s="132">
        <v>103</v>
      </c>
      <c r="H99" s="40"/>
      <c r="I99" s="54"/>
      <c r="J99" s="17"/>
    </row>
    <row r="100" spans="3:10" ht="16.5" customHeight="1">
      <c r="C100" s="38">
        <v>60</v>
      </c>
      <c r="D100" s="35" t="s">
        <v>480</v>
      </c>
      <c r="E100" s="80">
        <v>1812</v>
      </c>
      <c r="F100" s="35">
        <v>5</v>
      </c>
      <c r="G100" s="132">
        <v>137</v>
      </c>
      <c r="H100" s="40"/>
      <c r="I100" s="54"/>
      <c r="J100" s="17"/>
    </row>
    <row r="101" spans="3:10" ht="16.5" customHeight="1">
      <c r="C101" s="39">
        <v>61</v>
      </c>
      <c r="D101" s="35" t="s">
        <v>480</v>
      </c>
      <c r="E101" s="80">
        <v>1812</v>
      </c>
      <c r="F101" s="35">
        <v>6</v>
      </c>
      <c r="G101" s="132">
        <v>651</v>
      </c>
      <c r="H101" s="40"/>
      <c r="I101" s="54"/>
      <c r="J101" s="17"/>
    </row>
    <row r="102" spans="3:10" ht="16.5" customHeight="1">
      <c r="C102" s="38">
        <v>62</v>
      </c>
      <c r="D102" s="35" t="s">
        <v>481</v>
      </c>
      <c r="E102" s="80">
        <v>1812</v>
      </c>
      <c r="F102" s="35">
        <v>9</v>
      </c>
      <c r="G102" s="132">
        <v>2412</v>
      </c>
      <c r="H102" s="40"/>
      <c r="I102" s="53"/>
      <c r="J102" s="17"/>
    </row>
    <row r="103" spans="3:10" ht="16.5" customHeight="1">
      <c r="C103" s="39">
        <v>63</v>
      </c>
      <c r="D103" s="35" t="s">
        <v>635</v>
      </c>
      <c r="E103" s="80">
        <v>1812</v>
      </c>
      <c r="F103" s="35">
        <v>3</v>
      </c>
      <c r="G103" s="132">
        <v>686</v>
      </c>
      <c r="H103" s="40"/>
      <c r="I103" s="54"/>
      <c r="J103" s="17"/>
    </row>
    <row r="104" spans="3:10" ht="16.5" customHeight="1">
      <c r="C104" s="38">
        <v>64</v>
      </c>
      <c r="D104" s="35" t="s">
        <v>636</v>
      </c>
      <c r="E104" s="80">
        <v>1812</v>
      </c>
      <c r="F104" s="35">
        <v>1</v>
      </c>
      <c r="G104" s="132">
        <v>115</v>
      </c>
      <c r="H104" s="40"/>
      <c r="I104" s="54"/>
      <c r="J104" s="17"/>
    </row>
    <row r="105" spans="3:10" ht="16.5" customHeight="1">
      <c r="C105" s="39">
        <v>65</v>
      </c>
      <c r="D105" s="35" t="s">
        <v>494</v>
      </c>
      <c r="E105" s="80">
        <v>1812</v>
      </c>
      <c r="F105" s="35">
        <v>2</v>
      </c>
      <c r="G105" s="132">
        <v>103</v>
      </c>
      <c r="H105" s="40"/>
      <c r="I105" s="53"/>
      <c r="J105" s="17"/>
    </row>
    <row r="106" spans="3:10" ht="16.5" customHeight="1">
      <c r="C106" s="38">
        <v>66</v>
      </c>
      <c r="D106" s="35" t="s">
        <v>637</v>
      </c>
      <c r="E106" s="80">
        <v>1812</v>
      </c>
      <c r="F106" s="35">
        <v>8</v>
      </c>
      <c r="G106" s="132">
        <v>172</v>
      </c>
      <c r="H106" s="40"/>
      <c r="I106" s="54"/>
      <c r="J106" s="17"/>
    </row>
    <row r="107" spans="3:10" ht="16.5" customHeight="1">
      <c r="C107" s="39">
        <v>67</v>
      </c>
      <c r="D107" s="35" t="s">
        <v>480</v>
      </c>
      <c r="E107" s="80">
        <v>1812</v>
      </c>
      <c r="F107" s="35">
        <v>9</v>
      </c>
      <c r="G107" s="132">
        <v>572</v>
      </c>
      <c r="H107" s="40"/>
      <c r="I107" s="54"/>
      <c r="J107" s="17"/>
    </row>
    <row r="108" spans="3:10" ht="16.5" customHeight="1">
      <c r="C108" s="38">
        <v>68</v>
      </c>
      <c r="D108" s="35" t="s">
        <v>638</v>
      </c>
      <c r="E108" s="80">
        <v>1812</v>
      </c>
      <c r="F108" s="35">
        <v>1</v>
      </c>
      <c r="G108" s="132">
        <v>503</v>
      </c>
      <c r="H108" s="40"/>
      <c r="I108" s="54"/>
      <c r="J108" s="17"/>
    </row>
    <row r="109" spans="3:10" ht="16.5" customHeight="1">
      <c r="C109" s="39">
        <v>69</v>
      </c>
      <c r="D109" s="35" t="s">
        <v>636</v>
      </c>
      <c r="E109" s="80">
        <v>1812</v>
      </c>
      <c r="F109" s="35">
        <v>1</v>
      </c>
      <c r="G109" s="132">
        <v>801</v>
      </c>
      <c r="H109" s="40"/>
      <c r="I109" s="54"/>
      <c r="J109" s="17"/>
    </row>
    <row r="110" spans="3:10" ht="16.5" customHeight="1">
      <c r="C110" s="38">
        <v>70</v>
      </c>
      <c r="D110" s="35" t="s">
        <v>503</v>
      </c>
      <c r="E110" s="80">
        <v>1812</v>
      </c>
      <c r="F110" s="35">
        <v>4</v>
      </c>
      <c r="G110" s="132">
        <v>663</v>
      </c>
      <c r="H110" s="40"/>
      <c r="I110" s="54"/>
      <c r="J110" s="17"/>
    </row>
    <row r="111" spans="3:14" ht="16.5" customHeight="1">
      <c r="C111" s="39">
        <v>71</v>
      </c>
      <c r="D111" s="35" t="s">
        <v>639</v>
      </c>
      <c r="E111" s="80">
        <v>1812</v>
      </c>
      <c r="F111" s="35">
        <v>3</v>
      </c>
      <c r="G111" s="132">
        <v>364</v>
      </c>
      <c r="H111" s="40"/>
      <c r="I111" s="53"/>
      <c r="J111" s="17"/>
      <c r="N111" s="20"/>
    </row>
    <row r="112" spans="3:10" ht="16.5" customHeight="1">
      <c r="C112" s="38">
        <v>72</v>
      </c>
      <c r="D112" s="35" t="s">
        <v>640</v>
      </c>
      <c r="E112" s="80">
        <v>1812</v>
      </c>
      <c r="F112" s="35">
        <v>1</v>
      </c>
      <c r="G112" s="40">
        <v>170</v>
      </c>
      <c r="H112" s="141"/>
      <c r="I112" s="54"/>
      <c r="J112" s="17"/>
    </row>
    <row r="113" spans="3:10" ht="16.5" customHeight="1">
      <c r="C113" s="39">
        <v>73</v>
      </c>
      <c r="D113" s="35" t="s">
        <v>262</v>
      </c>
      <c r="E113" s="80">
        <v>1812</v>
      </c>
      <c r="F113" s="35">
        <v>5</v>
      </c>
      <c r="G113" s="40">
        <v>150</v>
      </c>
      <c r="H113" s="141"/>
      <c r="I113" s="54"/>
      <c r="J113" s="17"/>
    </row>
    <row r="114" spans="3:10" ht="16.5" customHeight="1">
      <c r="C114" s="38">
        <v>74</v>
      </c>
      <c r="D114" s="35" t="s">
        <v>641</v>
      </c>
      <c r="E114" s="80">
        <v>1812</v>
      </c>
      <c r="F114" s="35">
        <v>4</v>
      </c>
      <c r="G114" s="40">
        <v>600</v>
      </c>
      <c r="H114" s="141"/>
      <c r="I114" s="54"/>
      <c r="J114" s="17"/>
    </row>
    <row r="115" spans="3:10" ht="16.5" customHeight="1">
      <c r="C115" s="39">
        <v>75</v>
      </c>
      <c r="D115" s="35" t="s">
        <v>642</v>
      </c>
      <c r="E115" s="80">
        <v>1812</v>
      </c>
      <c r="F115" s="35">
        <v>2</v>
      </c>
      <c r="G115" s="40">
        <v>100</v>
      </c>
      <c r="H115" s="141"/>
      <c r="I115" s="54"/>
      <c r="J115" s="17"/>
    </row>
    <row r="116" spans="3:10" ht="16.5" customHeight="1">
      <c r="C116" s="38">
        <v>76</v>
      </c>
      <c r="D116" s="35" t="s">
        <v>262</v>
      </c>
      <c r="E116" s="80">
        <v>1812</v>
      </c>
      <c r="F116" s="35">
        <v>1</v>
      </c>
      <c r="G116" s="40">
        <v>120</v>
      </c>
      <c r="H116" s="141"/>
      <c r="I116" s="54"/>
      <c r="J116" s="17"/>
    </row>
    <row r="117" spans="3:10" ht="16.5" customHeight="1">
      <c r="C117" s="39">
        <v>77</v>
      </c>
      <c r="D117" s="35" t="s">
        <v>511</v>
      </c>
      <c r="E117" s="80">
        <v>1812</v>
      </c>
      <c r="F117" s="35">
        <v>4</v>
      </c>
      <c r="G117" s="40">
        <v>82.13</v>
      </c>
      <c r="H117" s="141"/>
      <c r="I117" s="53"/>
      <c r="J117" s="17"/>
    </row>
    <row r="118" spans="3:10" ht="16.5" customHeight="1">
      <c r="C118" s="38">
        <v>78</v>
      </c>
      <c r="D118" s="35" t="s">
        <v>643</v>
      </c>
      <c r="E118" s="80">
        <v>1812</v>
      </c>
      <c r="F118" s="35">
        <v>3</v>
      </c>
      <c r="G118" s="40">
        <v>680</v>
      </c>
      <c r="H118" s="141"/>
      <c r="I118" s="54"/>
      <c r="J118" s="17"/>
    </row>
    <row r="119" spans="3:10" ht="16.5" customHeight="1">
      <c r="C119" s="39">
        <v>79</v>
      </c>
      <c r="D119" s="35" t="s">
        <v>644</v>
      </c>
      <c r="E119" s="80">
        <v>1812</v>
      </c>
      <c r="F119" s="238">
        <v>1</v>
      </c>
      <c r="G119" s="239">
        <v>10</v>
      </c>
      <c r="H119" s="141"/>
      <c r="I119" s="54"/>
      <c r="J119" s="17"/>
    </row>
    <row r="120" spans="3:10" ht="16.5" customHeight="1">
      <c r="C120" s="39">
        <v>80</v>
      </c>
      <c r="D120" s="35" t="s">
        <v>645</v>
      </c>
      <c r="E120" s="80">
        <v>1812</v>
      </c>
      <c r="F120" s="35">
        <v>30</v>
      </c>
      <c r="G120" s="40">
        <v>450</v>
      </c>
      <c r="H120" s="52"/>
      <c r="I120" s="54"/>
      <c r="J120" s="17"/>
    </row>
    <row r="121" spans="3:10" ht="16.5" customHeight="1">
      <c r="C121" s="38">
        <v>81</v>
      </c>
      <c r="D121" s="35" t="s">
        <v>646</v>
      </c>
      <c r="E121" s="80">
        <v>1812</v>
      </c>
      <c r="F121" s="35">
        <v>1</v>
      </c>
      <c r="G121" s="40">
        <v>70</v>
      </c>
      <c r="H121" s="52"/>
      <c r="I121" s="54"/>
      <c r="J121" s="17"/>
    </row>
    <row r="122" spans="3:10" ht="16.5" customHeight="1">
      <c r="C122" s="39">
        <v>82</v>
      </c>
      <c r="D122" s="35" t="s">
        <v>631</v>
      </c>
      <c r="E122" s="80">
        <v>1812</v>
      </c>
      <c r="F122" s="35">
        <v>1</v>
      </c>
      <c r="G122" s="40">
        <v>70</v>
      </c>
      <c r="H122" s="52"/>
      <c r="I122" s="54"/>
      <c r="J122" s="17"/>
    </row>
    <row r="123" spans="3:10" ht="16.5" customHeight="1">
      <c r="C123" s="38">
        <v>83</v>
      </c>
      <c r="D123" s="35" t="s">
        <v>647</v>
      </c>
      <c r="E123" s="80">
        <v>1812</v>
      </c>
      <c r="F123" s="35">
        <v>1</v>
      </c>
      <c r="G123" s="40">
        <v>50</v>
      </c>
      <c r="H123" s="52"/>
      <c r="I123" s="54"/>
      <c r="J123" s="17"/>
    </row>
    <row r="124" spans="3:10" ht="16.5" customHeight="1">
      <c r="C124" s="39">
        <v>84</v>
      </c>
      <c r="D124" s="35" t="s">
        <v>648</v>
      </c>
      <c r="E124" s="80">
        <v>1812</v>
      </c>
      <c r="F124" s="35">
        <v>1</v>
      </c>
      <c r="G124" s="40">
        <v>50</v>
      </c>
      <c r="H124" s="52"/>
      <c r="I124" s="54"/>
      <c r="J124" s="17"/>
    </row>
    <row r="125" spans="3:10" ht="16.5" customHeight="1">
      <c r="C125" s="38">
        <v>85</v>
      </c>
      <c r="D125" s="35" t="s">
        <v>649</v>
      </c>
      <c r="E125" s="80">
        <v>1812</v>
      </c>
      <c r="F125" s="35">
        <v>1</v>
      </c>
      <c r="G125" s="40">
        <v>100</v>
      </c>
      <c r="H125" s="52"/>
      <c r="I125" s="54"/>
      <c r="J125" s="17"/>
    </row>
    <row r="126" spans="3:10" ht="16.5" customHeight="1">
      <c r="C126" s="39">
        <v>86</v>
      </c>
      <c r="D126" s="35" t="s">
        <v>633</v>
      </c>
      <c r="E126" s="80">
        <v>1812</v>
      </c>
      <c r="F126" s="35">
        <v>1</v>
      </c>
      <c r="G126" s="40">
        <v>60</v>
      </c>
      <c r="H126" s="52"/>
      <c r="I126" s="54"/>
      <c r="J126" s="17"/>
    </row>
    <row r="127" spans="3:10" ht="16.5" customHeight="1">
      <c r="C127" s="38">
        <v>87</v>
      </c>
      <c r="D127" s="35" t="s">
        <v>630</v>
      </c>
      <c r="E127" s="80">
        <v>1812</v>
      </c>
      <c r="F127" s="35">
        <v>2</v>
      </c>
      <c r="G127" s="40">
        <v>80</v>
      </c>
      <c r="H127" s="52"/>
      <c r="I127" s="54"/>
      <c r="J127" s="17"/>
    </row>
    <row r="128" spans="3:10" ht="16.5" customHeight="1">
      <c r="C128" s="39">
        <v>88</v>
      </c>
      <c r="D128" s="35" t="s">
        <v>632</v>
      </c>
      <c r="E128" s="80">
        <v>1812</v>
      </c>
      <c r="F128" s="35">
        <v>5</v>
      </c>
      <c r="G128" s="40">
        <v>200</v>
      </c>
      <c r="H128" s="52"/>
      <c r="I128" s="54"/>
      <c r="J128" s="17"/>
    </row>
    <row r="129" spans="3:10" ht="16.5" customHeight="1">
      <c r="C129" s="38">
        <v>89</v>
      </c>
      <c r="D129" s="35" t="s">
        <v>634</v>
      </c>
      <c r="E129" s="80">
        <v>1812</v>
      </c>
      <c r="F129" s="35">
        <v>1</v>
      </c>
      <c r="G129" s="40">
        <v>90</v>
      </c>
      <c r="H129" s="52"/>
      <c r="I129" s="54"/>
      <c r="J129" s="17"/>
    </row>
    <row r="130" spans="3:10" ht="16.5" customHeight="1">
      <c r="C130" s="39">
        <v>90</v>
      </c>
      <c r="D130" s="35" t="s">
        <v>481</v>
      </c>
      <c r="E130" s="80">
        <v>1812</v>
      </c>
      <c r="F130" s="35">
        <v>6</v>
      </c>
      <c r="G130" s="40">
        <v>300</v>
      </c>
      <c r="H130" s="141"/>
      <c r="I130" s="54"/>
      <c r="J130" s="17"/>
    </row>
    <row r="131" spans="3:10" ht="16.5" customHeight="1">
      <c r="C131" s="38">
        <v>91</v>
      </c>
      <c r="D131" s="35" t="s">
        <v>650</v>
      </c>
      <c r="E131" s="80">
        <v>1812</v>
      </c>
      <c r="F131" s="35">
        <v>1</v>
      </c>
      <c r="G131" s="40">
        <v>80</v>
      </c>
      <c r="H131" s="141"/>
      <c r="I131" s="54"/>
      <c r="J131" s="17"/>
    </row>
    <row r="132" spans="3:10" ht="16.5" customHeight="1">
      <c r="C132" s="39">
        <v>92</v>
      </c>
      <c r="D132" s="35" t="s">
        <v>651</v>
      </c>
      <c r="E132" s="80">
        <v>1812</v>
      </c>
      <c r="F132" s="35">
        <v>1</v>
      </c>
      <c r="G132" s="40">
        <v>30</v>
      </c>
      <c r="H132" s="141"/>
      <c r="I132" s="54"/>
      <c r="J132" s="17"/>
    </row>
    <row r="133" spans="3:10" ht="16.5" customHeight="1">
      <c r="C133" s="38">
        <v>93</v>
      </c>
      <c r="D133" s="35" t="s">
        <v>328</v>
      </c>
      <c r="E133" s="80">
        <v>1812</v>
      </c>
      <c r="F133" s="35">
        <v>3</v>
      </c>
      <c r="G133" s="40">
        <v>150</v>
      </c>
      <c r="H133" s="141"/>
      <c r="I133" s="54"/>
      <c r="J133" s="17"/>
    </row>
    <row r="134" spans="3:10" ht="16.5" customHeight="1">
      <c r="C134" s="38">
        <v>85</v>
      </c>
      <c r="D134" s="35" t="s">
        <v>503</v>
      </c>
      <c r="E134" s="80">
        <v>1812</v>
      </c>
      <c r="F134" s="35">
        <v>2</v>
      </c>
      <c r="G134" s="40">
        <v>40</v>
      </c>
      <c r="H134" s="52"/>
      <c r="I134" s="54"/>
      <c r="J134" s="17"/>
    </row>
    <row r="135" spans="3:10" ht="16.5" customHeight="1">
      <c r="C135" s="39">
        <v>86</v>
      </c>
      <c r="D135" s="35" t="s">
        <v>652</v>
      </c>
      <c r="E135" s="80">
        <v>1812</v>
      </c>
      <c r="F135" s="35">
        <v>1</v>
      </c>
      <c r="G135" s="40">
        <v>107.5</v>
      </c>
      <c r="H135" s="52"/>
      <c r="I135" s="54"/>
      <c r="J135" s="17"/>
    </row>
    <row r="136" spans="3:10" ht="16.5" customHeight="1">
      <c r="C136" s="38">
        <v>87</v>
      </c>
      <c r="D136" s="35" t="s">
        <v>653</v>
      </c>
      <c r="E136" s="80">
        <v>1812</v>
      </c>
      <c r="F136" s="35">
        <v>2</v>
      </c>
      <c r="G136" s="40">
        <v>120</v>
      </c>
      <c r="H136" s="52"/>
      <c r="I136" s="54"/>
      <c r="J136" s="17"/>
    </row>
    <row r="137" spans="3:10" ht="16.5" customHeight="1">
      <c r="C137" s="39">
        <v>88</v>
      </c>
      <c r="D137" s="35" t="s">
        <v>480</v>
      </c>
      <c r="E137" s="80">
        <v>1812</v>
      </c>
      <c r="F137" s="35">
        <v>2</v>
      </c>
      <c r="G137" s="40">
        <v>550</v>
      </c>
      <c r="H137" s="52"/>
      <c r="I137" s="54"/>
      <c r="J137" s="17"/>
    </row>
    <row r="138" spans="3:10" ht="16.5" customHeight="1">
      <c r="C138" s="38">
        <v>89</v>
      </c>
      <c r="D138" s="35" t="s">
        <v>480</v>
      </c>
      <c r="E138" s="80">
        <v>1812</v>
      </c>
      <c r="F138" s="35">
        <v>2</v>
      </c>
      <c r="G138" s="40">
        <v>294</v>
      </c>
      <c r="H138" s="52"/>
      <c r="I138" s="54"/>
      <c r="J138" s="17"/>
    </row>
    <row r="139" spans="3:10" ht="16.5" customHeight="1" thickBot="1">
      <c r="C139" s="39">
        <v>90</v>
      </c>
      <c r="D139" s="35" t="s">
        <v>654</v>
      </c>
      <c r="E139" s="80">
        <v>1812</v>
      </c>
      <c r="F139" s="35">
        <v>1</v>
      </c>
      <c r="G139" s="40">
        <v>20</v>
      </c>
      <c r="H139" s="141"/>
      <c r="I139" s="54"/>
      <c r="J139" s="17"/>
    </row>
    <row r="140" spans="3:10" s="122" customFormat="1" ht="16.5" customHeight="1" thickBot="1">
      <c r="C140" s="287" t="s">
        <v>274</v>
      </c>
      <c r="D140" s="287"/>
      <c r="E140" s="287"/>
      <c r="F140" s="119">
        <f>SUM(F85:F119)</f>
        <v>228</v>
      </c>
      <c r="G140" s="138">
        <f>SUM(G85:G119)</f>
        <v>47309.13</v>
      </c>
      <c r="H140" s="138"/>
      <c r="I140" s="120"/>
      <c r="J140" s="121"/>
    </row>
    <row r="141" spans="3:10" ht="15" customHeight="1" thickBot="1">
      <c r="C141" s="57"/>
      <c r="D141" s="94"/>
      <c r="E141" s="101"/>
      <c r="F141" s="95"/>
      <c r="G141" s="96"/>
      <c r="H141" s="96"/>
      <c r="I141" s="45"/>
      <c r="J141" s="17"/>
    </row>
    <row r="142" spans="3:10" ht="75" customHeight="1" thickBot="1">
      <c r="C142" s="23" t="s">
        <v>1</v>
      </c>
      <c r="D142" s="24" t="s">
        <v>238</v>
      </c>
      <c r="E142" s="24" t="s">
        <v>236</v>
      </c>
      <c r="F142" s="25" t="s">
        <v>5</v>
      </c>
      <c r="G142" s="26" t="s">
        <v>241</v>
      </c>
      <c r="H142" s="24" t="s">
        <v>237</v>
      </c>
      <c r="I142" s="24" t="s">
        <v>235</v>
      </c>
      <c r="J142" s="45"/>
    </row>
    <row r="143" spans="3:10" s="47" customFormat="1" ht="18" customHeight="1" thickBot="1">
      <c r="C143" s="42">
        <v>1</v>
      </c>
      <c r="D143" s="42">
        <v>2</v>
      </c>
      <c r="E143" s="42">
        <v>3</v>
      </c>
      <c r="F143" s="42">
        <v>4</v>
      </c>
      <c r="G143" s="42">
        <v>5</v>
      </c>
      <c r="H143" s="42">
        <v>6</v>
      </c>
      <c r="I143" s="42">
        <v>7</v>
      </c>
      <c r="J143" s="46"/>
    </row>
    <row r="144" spans="3:10" ht="16.5" customHeight="1">
      <c r="C144" s="38">
        <v>91</v>
      </c>
      <c r="D144" s="35" t="s">
        <v>655</v>
      </c>
      <c r="E144" s="80">
        <v>1812</v>
      </c>
      <c r="F144" s="35">
        <v>1</v>
      </c>
      <c r="G144" s="40">
        <v>225</v>
      </c>
      <c r="H144" s="141"/>
      <c r="I144" s="54"/>
      <c r="J144" s="17"/>
    </row>
    <row r="145" spans="3:10" ht="16.5" customHeight="1">
      <c r="C145" s="39">
        <v>92</v>
      </c>
      <c r="D145" s="35" t="s">
        <v>624</v>
      </c>
      <c r="E145" s="80">
        <v>1812</v>
      </c>
      <c r="F145" s="35">
        <v>1</v>
      </c>
      <c r="G145" s="40">
        <v>675</v>
      </c>
      <c r="H145" s="141"/>
      <c r="I145" s="54"/>
      <c r="J145" s="17"/>
    </row>
    <row r="146" spans="3:10" ht="16.5" customHeight="1">
      <c r="C146" s="38">
        <v>93</v>
      </c>
      <c r="D146" s="35" t="s">
        <v>622</v>
      </c>
      <c r="E146" s="80">
        <v>1812</v>
      </c>
      <c r="F146" s="35">
        <v>2</v>
      </c>
      <c r="G146" s="40">
        <v>2540</v>
      </c>
      <c r="H146" s="141"/>
      <c r="I146" s="54"/>
      <c r="J146" s="17"/>
    </row>
    <row r="147" spans="3:10" ht="16.5" customHeight="1">
      <c r="C147" s="39">
        <v>94</v>
      </c>
      <c r="D147" s="35" t="s">
        <v>514</v>
      </c>
      <c r="E147" s="80">
        <v>1812</v>
      </c>
      <c r="F147" s="35">
        <v>1</v>
      </c>
      <c r="G147" s="40">
        <v>150</v>
      </c>
      <c r="H147" s="141"/>
      <c r="I147" s="54"/>
      <c r="J147" s="17"/>
    </row>
    <row r="148" spans="3:10" ht="16.5" customHeight="1" thickBot="1">
      <c r="C148" s="38">
        <v>95</v>
      </c>
      <c r="D148" s="35" t="s">
        <v>213</v>
      </c>
      <c r="E148" s="80">
        <v>1812</v>
      </c>
      <c r="F148" s="35">
        <v>1</v>
      </c>
      <c r="G148" s="40">
        <v>300</v>
      </c>
      <c r="H148" s="141"/>
      <c r="I148" s="54"/>
      <c r="J148" s="17"/>
    </row>
    <row r="149" spans="3:10" s="19" customFormat="1" ht="16.5" customHeight="1" thickBot="1">
      <c r="C149" s="286" t="s">
        <v>656</v>
      </c>
      <c r="D149" s="286"/>
      <c r="E149" s="286"/>
      <c r="F149" s="114"/>
      <c r="G149" s="112">
        <f>G148</f>
        <v>300</v>
      </c>
      <c r="H149" s="112">
        <f>H148</f>
        <v>0</v>
      </c>
      <c r="I149" s="71"/>
      <c r="J149" s="18"/>
    </row>
    <row r="150" spans="3:10" s="122" customFormat="1" ht="16.5" customHeight="1" thickBot="1">
      <c r="C150" s="287" t="s">
        <v>275</v>
      </c>
      <c r="D150" s="287"/>
      <c r="E150" s="287"/>
      <c r="F150" s="119" t="e">
        <f>#REF!+#REF!+#REF!+#REF!+#REF!+#REF!+F74</f>
        <v>#REF!</v>
      </c>
      <c r="G150" s="138" t="e">
        <f>G74+#REF!+#REF!+#REF!+#REF!+#REF!+#REF!</f>
        <v>#REF!</v>
      </c>
      <c r="H150" s="138" t="e">
        <f>H74+#REF!+#REF!+#REF!+#REF!+#REF!+#REF!</f>
        <v>#REF!</v>
      </c>
      <c r="I150" s="120"/>
      <c r="J150" s="121"/>
    </row>
    <row r="151" spans="3:10" s="2" customFormat="1" ht="16.5" customHeight="1" thickBot="1">
      <c r="C151" s="294" t="s">
        <v>242</v>
      </c>
      <c r="D151" s="294"/>
      <c r="E151" s="294"/>
      <c r="F151" s="143"/>
      <c r="G151" s="144">
        <f>G74+G72+G50+G44+G40+G28+G14</f>
        <v>229273.77000000002</v>
      </c>
      <c r="H151" s="144">
        <f>H74+H72+H50+H44+H40+H28+H14</f>
        <v>43064.39</v>
      </c>
      <c r="I151" s="142"/>
      <c r="J151" s="4"/>
    </row>
    <row r="152" spans="3:10" ht="21.75" customHeight="1">
      <c r="C152" s="97"/>
      <c r="D152" s="97"/>
      <c r="E152" s="98"/>
      <c r="F152" s="125"/>
      <c r="G152" s="126"/>
      <c r="H152" s="126"/>
      <c r="I152" s="97"/>
      <c r="J152" s="17"/>
    </row>
    <row r="153" spans="3:10" ht="32.25" customHeight="1">
      <c r="C153" s="97"/>
      <c r="D153" s="127" t="s">
        <v>276</v>
      </c>
      <c r="E153" s="303" t="str">
        <f>СумаПрописом(G151)</f>
        <v>Двiстi двадцять дев`ять тисяч двiстi сiмдесят три гривнi 77 копiйок</v>
      </c>
      <c r="F153" s="303"/>
      <c r="G153" s="303"/>
      <c r="H153" s="303"/>
      <c r="I153" s="97"/>
      <c r="J153" s="17"/>
    </row>
    <row r="154" spans="3:10" ht="19.5" customHeight="1">
      <c r="C154" s="97"/>
      <c r="D154" s="97"/>
      <c r="E154" s="97"/>
      <c r="F154" s="123"/>
      <c r="G154" s="124"/>
      <c r="H154" s="124"/>
      <c r="I154" s="97"/>
      <c r="J154" s="17"/>
    </row>
    <row r="155" spans="3:5" ht="15">
      <c r="C155" s="83"/>
      <c r="D155" s="20"/>
      <c r="E155" s="103"/>
    </row>
    <row r="156" spans="4:9" ht="20.25" customHeight="1">
      <c r="D156" s="285" t="s">
        <v>246</v>
      </c>
      <c r="E156" s="285"/>
      <c r="F156" s="285"/>
      <c r="G156" s="285"/>
      <c r="H156" s="285"/>
      <c r="I156" s="17"/>
    </row>
    <row r="157" spans="3:9" ht="21.75" customHeight="1">
      <c r="C157" s="84"/>
      <c r="D157" s="285" t="s">
        <v>247</v>
      </c>
      <c r="E157" s="285"/>
      <c r="F157" s="285"/>
      <c r="G157" s="285"/>
      <c r="H157" s="285"/>
      <c r="I157" s="84"/>
    </row>
    <row r="158" spans="3:9" ht="21.75" customHeight="1">
      <c r="C158" s="84"/>
      <c r="D158" s="17"/>
      <c r="E158" s="104"/>
      <c r="F158" s="17"/>
      <c r="G158" s="17"/>
      <c r="H158" s="17"/>
      <c r="I158" s="84"/>
    </row>
    <row r="159" spans="3:9" s="47" customFormat="1" ht="18" customHeight="1">
      <c r="C159" s="85"/>
      <c r="D159" s="85" t="s">
        <v>233</v>
      </c>
      <c r="E159" s="105"/>
      <c r="F159" s="85"/>
      <c r="G159" s="85" t="s">
        <v>234</v>
      </c>
      <c r="H159" s="85"/>
      <c r="I159" s="85"/>
    </row>
    <row r="160" spans="3:9" ht="20.25" customHeight="1">
      <c r="C160" s="84"/>
      <c r="D160" s="86" t="s">
        <v>257</v>
      </c>
      <c r="E160" s="106"/>
      <c r="F160" s="87"/>
      <c r="G160" s="293" t="s">
        <v>257</v>
      </c>
      <c r="H160" s="293"/>
      <c r="I160" s="293"/>
    </row>
    <row r="161" spans="3:8" s="147" customFormat="1" ht="29.25" customHeight="1">
      <c r="C161" s="145"/>
      <c r="D161" s="145" t="s">
        <v>278</v>
      </c>
      <c r="E161" s="146"/>
      <c r="F161" s="145"/>
      <c r="G161" s="292" t="s">
        <v>279</v>
      </c>
      <c r="H161" s="292"/>
    </row>
    <row r="162" spans="3:9" ht="14.25" customHeight="1">
      <c r="C162" s="84"/>
      <c r="D162" s="148" t="s">
        <v>277</v>
      </c>
      <c r="E162" s="104"/>
      <c r="F162" s="84"/>
      <c r="G162" s="84"/>
      <c r="H162" s="148" t="s">
        <v>277</v>
      </c>
      <c r="I162" s="88"/>
    </row>
    <row r="163" spans="3:9" ht="15" customHeight="1">
      <c r="C163" s="84"/>
      <c r="D163" s="84" t="s">
        <v>239</v>
      </c>
      <c r="E163" s="104"/>
      <c r="F163" s="84"/>
      <c r="G163" s="84" t="s">
        <v>239</v>
      </c>
      <c r="H163" s="84"/>
      <c r="I163" s="84"/>
    </row>
    <row r="164" spans="3:9" ht="24" customHeight="1">
      <c r="C164" s="84"/>
      <c r="D164" s="84"/>
      <c r="E164" s="104"/>
      <c r="F164" s="84"/>
      <c r="G164" s="84"/>
      <c r="H164" s="84"/>
      <c r="I164" s="84"/>
    </row>
    <row r="165" spans="4:7" ht="15">
      <c r="D165" s="88" t="s">
        <v>271</v>
      </c>
      <c r="E165" s="103"/>
      <c r="F165" s="89"/>
      <c r="G165" s="89"/>
    </row>
    <row r="166" spans="3:7" ht="15">
      <c r="C166" s="88" t="s">
        <v>2</v>
      </c>
      <c r="E166" s="107"/>
      <c r="F166" s="90"/>
      <c r="G166" s="90"/>
    </row>
    <row r="167" spans="4:6" s="91" customFormat="1" ht="15">
      <c r="D167" s="92"/>
      <c r="E167" s="108"/>
      <c r="F167" s="93"/>
    </row>
    <row r="168" spans="4:6" s="91" customFormat="1" ht="15">
      <c r="D168" s="92"/>
      <c r="E168" s="108"/>
      <c r="F168" s="93"/>
    </row>
    <row r="169" spans="4:6" s="91" customFormat="1" ht="15">
      <c r="D169" s="92"/>
      <c r="E169" s="108"/>
      <c r="F169" s="93"/>
    </row>
  </sheetData>
  <sheetProtection/>
  <mergeCells count="26">
    <mergeCell ref="G1:I1"/>
    <mergeCell ref="C3:I3"/>
    <mergeCell ref="C4:I4"/>
    <mergeCell ref="C6:I6"/>
    <mergeCell ref="C50:E50"/>
    <mergeCell ref="C5:I5"/>
    <mergeCell ref="C7:I7"/>
    <mergeCell ref="C44:E44"/>
    <mergeCell ref="C12:E12"/>
    <mergeCell ref="C72:E72"/>
    <mergeCell ref="C74:E74"/>
    <mergeCell ref="C28:E28"/>
    <mergeCell ref="C151:E151"/>
    <mergeCell ref="C14:E14"/>
    <mergeCell ref="C45:E45"/>
    <mergeCell ref="C40:E40"/>
    <mergeCell ref="C92:E92"/>
    <mergeCell ref="C42:E42"/>
    <mergeCell ref="C149:E149"/>
    <mergeCell ref="C140:E140"/>
    <mergeCell ref="C150:E150"/>
    <mergeCell ref="E153:H153"/>
    <mergeCell ref="G161:H161"/>
    <mergeCell ref="G160:I160"/>
    <mergeCell ref="D156:H156"/>
    <mergeCell ref="D157:H157"/>
  </mergeCells>
  <printOptions/>
  <pageMargins left="0.7874015748031497" right="0.31496062992125984" top="0.5511811023622047" bottom="0.5511811023622047" header="0.1968503937007874" footer="0.15748031496062992"/>
  <pageSetup horizontalDpi="600" verticalDpi="600" orientation="portrait" paperSize="9" scale="89" r:id="rId1"/>
  <headerFooter differentFirst="1">
    <oddHeader>&amp;CСтраница &amp;P</oddHeader>
  </headerFooter>
  <rowBreaks count="3" manualBreakCount="3">
    <brk id="45" min="2" max="8" man="1"/>
    <brk id="140" min="2" max="8" man="1"/>
    <brk id="154" min="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B1:I357"/>
  <sheetViews>
    <sheetView view="pageBreakPreview" zoomScale="130" zoomScaleSheetLayoutView="130" workbookViewId="0" topLeftCell="A1">
      <selection activeCell="C9" sqref="C9"/>
    </sheetView>
  </sheetViews>
  <sheetFormatPr defaultColWidth="9.00390625" defaultRowHeight="12.75"/>
  <cols>
    <col min="1" max="1" width="9.125" style="1" customWidth="1"/>
    <col min="2" max="2" width="4.875" style="1" customWidth="1"/>
    <col min="3" max="3" width="8.125" style="1" customWidth="1"/>
    <col min="4" max="4" width="30.125" style="1" customWidth="1"/>
    <col min="5" max="5" width="10.125" style="1" customWidth="1"/>
    <col min="6" max="6" width="11.75390625" style="185" customWidth="1"/>
    <col min="7" max="7" width="16.125" style="10" customWidth="1"/>
    <col min="8" max="8" width="6.125" style="1" customWidth="1"/>
    <col min="9" max="9" width="4.125" style="1" customWidth="1"/>
    <col min="10" max="16384" width="9.125" style="1" customWidth="1"/>
  </cols>
  <sheetData>
    <row r="1" spans="3:9" ht="15.75">
      <c r="C1" s="2"/>
      <c r="D1" s="2"/>
      <c r="E1" s="2"/>
      <c r="F1" s="296" t="s">
        <v>244</v>
      </c>
      <c r="G1" s="296"/>
      <c r="H1" s="296"/>
      <c r="I1" s="296"/>
    </row>
    <row r="2" spans="3:9" ht="15.75">
      <c r="C2" s="2"/>
      <c r="D2" s="2"/>
      <c r="E2" s="2"/>
      <c r="H2" s="10"/>
      <c r="I2" s="10"/>
    </row>
    <row r="3" spans="2:9" s="29" customFormat="1" ht="16.5">
      <c r="B3" s="2"/>
      <c r="C3" s="289" t="s">
        <v>240</v>
      </c>
      <c r="D3" s="289"/>
      <c r="E3" s="289"/>
      <c r="F3" s="289"/>
      <c r="G3" s="289"/>
      <c r="H3" s="289"/>
      <c r="I3" s="208"/>
    </row>
    <row r="4" spans="2:9" s="29" customFormat="1" ht="15.75" customHeight="1">
      <c r="B4" s="2"/>
      <c r="C4" s="283" t="s">
        <v>548</v>
      </c>
      <c r="D4" s="283"/>
      <c r="E4" s="283"/>
      <c r="F4" s="283"/>
      <c r="G4" s="283"/>
      <c r="H4" s="283"/>
      <c r="I4" s="22"/>
    </row>
    <row r="5" spans="2:9" s="29" customFormat="1" ht="15.75" customHeight="1">
      <c r="B5" s="2"/>
      <c r="C5" s="304" t="s">
        <v>254</v>
      </c>
      <c r="D5" s="304"/>
      <c r="E5" s="304"/>
      <c r="F5" s="304"/>
      <c r="G5" s="304"/>
      <c r="H5" s="304"/>
      <c r="I5" s="209"/>
    </row>
    <row r="6" spans="3:9" s="29" customFormat="1" ht="15.75" customHeight="1">
      <c r="C6" s="283" t="s">
        <v>546</v>
      </c>
      <c r="D6" s="283"/>
      <c r="E6" s="283"/>
      <c r="F6" s="283"/>
      <c r="G6" s="283"/>
      <c r="H6" s="283"/>
      <c r="I6" s="149"/>
    </row>
    <row r="7" spans="3:9" s="29" customFormat="1" ht="15.75" customHeight="1">
      <c r="C7" s="283" t="s">
        <v>255</v>
      </c>
      <c r="D7" s="283"/>
      <c r="E7" s="283"/>
      <c r="F7" s="283"/>
      <c r="G7" s="283"/>
      <c r="H7" s="283"/>
      <c r="I7" s="149"/>
    </row>
    <row r="8" ht="13.5" thickBot="1">
      <c r="E8" s="3"/>
    </row>
    <row r="9" spans="2:9" ht="66" customHeight="1" thickBot="1">
      <c r="B9" s="24" t="s">
        <v>1</v>
      </c>
      <c r="C9" s="171" t="s">
        <v>3</v>
      </c>
      <c r="D9" s="24" t="s">
        <v>238</v>
      </c>
      <c r="E9" s="24" t="s">
        <v>181</v>
      </c>
      <c r="F9" s="24" t="s">
        <v>245</v>
      </c>
      <c r="G9" s="26" t="s">
        <v>241</v>
      </c>
      <c r="H9" s="324" t="s">
        <v>235</v>
      </c>
      <c r="I9" s="324"/>
    </row>
    <row r="10" spans="2:9" s="150" customFormat="1" ht="12" customHeight="1" thickBot="1">
      <c r="B10" s="31">
        <v>1</v>
      </c>
      <c r="C10" s="27">
        <v>2</v>
      </c>
      <c r="D10" s="31">
        <v>3</v>
      </c>
      <c r="E10" s="31">
        <v>4</v>
      </c>
      <c r="F10" s="31">
        <v>5</v>
      </c>
      <c r="G10" s="31">
        <v>6</v>
      </c>
      <c r="H10" s="325">
        <v>7</v>
      </c>
      <c r="I10" s="325"/>
    </row>
    <row r="11" spans="2:9" s="5" customFormat="1" ht="15" customHeight="1">
      <c r="B11" s="38"/>
      <c r="C11" s="313" t="s">
        <v>266</v>
      </c>
      <c r="D11" s="314"/>
      <c r="E11" s="314"/>
      <c r="F11" s="314"/>
      <c r="G11" s="314"/>
      <c r="H11" s="314"/>
      <c r="I11" s="315"/>
    </row>
    <row r="12" spans="2:9" s="5" customFormat="1" ht="15" customHeight="1">
      <c r="B12" s="39">
        <v>1</v>
      </c>
      <c r="C12" s="151">
        <v>1812</v>
      </c>
      <c r="D12" s="152" t="s">
        <v>280</v>
      </c>
      <c r="E12" s="180">
        <v>3</v>
      </c>
      <c r="F12" s="186">
        <f>G12/E12</f>
        <v>10</v>
      </c>
      <c r="G12" s="173">
        <v>30</v>
      </c>
      <c r="H12" s="306"/>
      <c r="I12" s="307"/>
    </row>
    <row r="13" spans="2:9" s="5" customFormat="1" ht="15" customHeight="1">
      <c r="B13" s="38">
        <v>2</v>
      </c>
      <c r="C13" s="151">
        <v>1812</v>
      </c>
      <c r="D13" s="152" t="s">
        <v>281</v>
      </c>
      <c r="E13" s="173">
        <v>1</v>
      </c>
      <c r="F13" s="186">
        <f aca="true" t="shared" si="0" ref="F13:F26">G13/E13</f>
        <v>20</v>
      </c>
      <c r="G13" s="173">
        <v>20</v>
      </c>
      <c r="H13" s="306"/>
      <c r="I13" s="307"/>
    </row>
    <row r="14" spans="2:9" s="5" customFormat="1" ht="15" customHeight="1">
      <c r="B14" s="39">
        <v>3</v>
      </c>
      <c r="C14" s="151">
        <v>1812</v>
      </c>
      <c r="D14" s="152" t="s">
        <v>282</v>
      </c>
      <c r="E14" s="173">
        <v>2</v>
      </c>
      <c r="F14" s="186">
        <f t="shared" si="0"/>
        <v>10</v>
      </c>
      <c r="G14" s="173">
        <v>20</v>
      </c>
      <c r="H14" s="306"/>
      <c r="I14" s="307"/>
    </row>
    <row r="15" spans="2:9" s="5" customFormat="1" ht="15" customHeight="1">
      <c r="B15" s="38">
        <v>4</v>
      </c>
      <c r="C15" s="151">
        <v>1812</v>
      </c>
      <c r="D15" s="152" t="s">
        <v>283</v>
      </c>
      <c r="E15" s="173">
        <v>1</v>
      </c>
      <c r="F15" s="186">
        <f t="shared" si="0"/>
        <v>40</v>
      </c>
      <c r="G15" s="173">
        <v>40</v>
      </c>
      <c r="H15" s="306"/>
      <c r="I15" s="307"/>
    </row>
    <row r="16" spans="2:9" s="5" customFormat="1" ht="15" customHeight="1">
      <c r="B16" s="39">
        <v>5</v>
      </c>
      <c r="C16" s="151">
        <v>1812</v>
      </c>
      <c r="D16" s="152" t="s">
        <v>284</v>
      </c>
      <c r="E16" s="173">
        <v>1</v>
      </c>
      <c r="F16" s="186">
        <f t="shared" si="0"/>
        <v>90</v>
      </c>
      <c r="G16" s="173">
        <v>90</v>
      </c>
      <c r="H16" s="306"/>
      <c r="I16" s="307"/>
    </row>
    <row r="17" spans="2:9" s="5" customFormat="1" ht="15" customHeight="1">
      <c r="B17" s="38">
        <v>6</v>
      </c>
      <c r="C17" s="151">
        <v>1812</v>
      </c>
      <c r="D17" s="152" t="s">
        <v>285</v>
      </c>
      <c r="E17" s="173">
        <v>1</v>
      </c>
      <c r="F17" s="186">
        <f t="shared" si="0"/>
        <v>15</v>
      </c>
      <c r="G17" s="173">
        <v>15</v>
      </c>
      <c r="H17" s="306"/>
      <c r="I17" s="307"/>
    </row>
    <row r="18" spans="2:9" s="5" customFormat="1" ht="15" customHeight="1">
      <c r="B18" s="39">
        <v>7</v>
      </c>
      <c r="C18" s="151">
        <v>1812</v>
      </c>
      <c r="D18" s="152" t="s">
        <v>286</v>
      </c>
      <c r="E18" s="173">
        <v>4</v>
      </c>
      <c r="F18" s="186">
        <f t="shared" si="0"/>
        <v>40</v>
      </c>
      <c r="G18" s="173">
        <v>160</v>
      </c>
      <c r="H18" s="306"/>
      <c r="I18" s="307"/>
    </row>
    <row r="19" spans="2:9" s="5" customFormat="1" ht="15" customHeight="1">
      <c r="B19" s="38">
        <v>8</v>
      </c>
      <c r="C19" s="151">
        <v>1812</v>
      </c>
      <c r="D19" s="152" t="s">
        <v>287</v>
      </c>
      <c r="E19" s="173">
        <v>1</v>
      </c>
      <c r="F19" s="186">
        <f t="shared" si="0"/>
        <v>40</v>
      </c>
      <c r="G19" s="173">
        <v>40</v>
      </c>
      <c r="H19" s="306"/>
      <c r="I19" s="307"/>
    </row>
    <row r="20" spans="2:9" s="5" customFormat="1" ht="15" customHeight="1">
      <c r="B20" s="39">
        <v>9</v>
      </c>
      <c r="C20" s="151">
        <v>1812</v>
      </c>
      <c r="D20" s="152" t="s">
        <v>288</v>
      </c>
      <c r="E20" s="173">
        <v>1</v>
      </c>
      <c r="F20" s="186">
        <f t="shared" si="0"/>
        <v>40</v>
      </c>
      <c r="G20" s="173">
        <v>40</v>
      </c>
      <c r="H20" s="306"/>
      <c r="I20" s="307"/>
    </row>
    <row r="21" spans="2:9" s="5" customFormat="1" ht="15" customHeight="1">
      <c r="B21" s="38">
        <v>10</v>
      </c>
      <c r="C21" s="151">
        <v>1812</v>
      </c>
      <c r="D21" s="152" t="s">
        <v>289</v>
      </c>
      <c r="E21" s="173">
        <v>1</v>
      </c>
      <c r="F21" s="186">
        <f>G21/E21</f>
        <v>10</v>
      </c>
      <c r="G21" s="173">
        <v>10</v>
      </c>
      <c r="H21" s="306"/>
      <c r="I21" s="307"/>
    </row>
    <row r="22" spans="2:9" s="5" customFormat="1" ht="15" customHeight="1">
      <c r="B22" s="39">
        <v>11</v>
      </c>
      <c r="C22" s="151">
        <v>1812</v>
      </c>
      <c r="D22" s="152" t="s">
        <v>290</v>
      </c>
      <c r="E22" s="173">
        <v>1</v>
      </c>
      <c r="F22" s="186">
        <f t="shared" si="0"/>
        <v>70</v>
      </c>
      <c r="G22" s="173">
        <v>70</v>
      </c>
      <c r="H22" s="306"/>
      <c r="I22" s="307"/>
    </row>
    <row r="23" spans="2:9" s="5" customFormat="1" ht="15" customHeight="1">
      <c r="B23" s="38">
        <v>12</v>
      </c>
      <c r="C23" s="151">
        <v>1812</v>
      </c>
      <c r="D23" s="152" t="s">
        <v>291</v>
      </c>
      <c r="E23" s="173">
        <v>1</v>
      </c>
      <c r="F23" s="186">
        <f t="shared" si="0"/>
        <v>30</v>
      </c>
      <c r="G23" s="173">
        <v>30</v>
      </c>
      <c r="H23" s="306"/>
      <c r="I23" s="307"/>
    </row>
    <row r="24" spans="2:9" s="5" customFormat="1" ht="15" customHeight="1">
      <c r="B24" s="39">
        <v>13</v>
      </c>
      <c r="C24" s="151">
        <v>1812</v>
      </c>
      <c r="D24" s="152" t="s">
        <v>292</v>
      </c>
      <c r="E24" s="173">
        <v>1</v>
      </c>
      <c r="F24" s="186">
        <f t="shared" si="0"/>
        <v>10</v>
      </c>
      <c r="G24" s="173">
        <v>10</v>
      </c>
      <c r="H24" s="306"/>
      <c r="I24" s="307"/>
    </row>
    <row r="25" spans="2:9" s="5" customFormat="1" ht="15" customHeight="1">
      <c r="B25" s="38">
        <v>14</v>
      </c>
      <c r="C25" s="151">
        <v>1812</v>
      </c>
      <c r="D25" s="152" t="s">
        <v>293</v>
      </c>
      <c r="E25" s="173">
        <v>4</v>
      </c>
      <c r="F25" s="186">
        <f t="shared" si="0"/>
        <v>30</v>
      </c>
      <c r="G25" s="173">
        <v>120</v>
      </c>
      <c r="H25" s="306"/>
      <c r="I25" s="307"/>
    </row>
    <row r="26" spans="2:9" s="5" customFormat="1" ht="15" customHeight="1">
      <c r="B26" s="39">
        <v>15</v>
      </c>
      <c r="C26" s="151">
        <v>1812</v>
      </c>
      <c r="D26" s="152" t="s">
        <v>294</v>
      </c>
      <c r="E26" s="173">
        <v>1</v>
      </c>
      <c r="F26" s="186">
        <f t="shared" si="0"/>
        <v>20</v>
      </c>
      <c r="G26" s="173">
        <v>20</v>
      </c>
      <c r="H26" s="306"/>
      <c r="I26" s="307"/>
    </row>
    <row r="27" spans="2:9" s="5" customFormat="1" ht="15" customHeight="1">
      <c r="B27" s="38"/>
      <c r="C27" s="153"/>
      <c r="D27" s="154" t="s">
        <v>259</v>
      </c>
      <c r="E27" s="174">
        <f>SUM(E12:E26)</f>
        <v>24</v>
      </c>
      <c r="F27" s="174"/>
      <c r="G27" s="174">
        <f>SUM(G12:G26)</f>
        <v>715</v>
      </c>
      <c r="H27" s="306"/>
      <c r="I27" s="307"/>
    </row>
    <row r="28" spans="2:9" s="5" customFormat="1" ht="15" customHeight="1">
      <c r="B28" s="39"/>
      <c r="C28" s="313" t="s">
        <v>295</v>
      </c>
      <c r="D28" s="314"/>
      <c r="E28" s="314"/>
      <c r="F28" s="314"/>
      <c r="G28" s="314"/>
      <c r="H28" s="314"/>
      <c r="I28" s="315"/>
    </row>
    <row r="29" spans="2:9" s="5" customFormat="1" ht="15" customHeight="1">
      <c r="B29" s="38">
        <v>16</v>
      </c>
      <c r="C29" s="151">
        <v>1812</v>
      </c>
      <c r="D29" s="157" t="s">
        <v>296</v>
      </c>
      <c r="E29" s="179">
        <v>6</v>
      </c>
      <c r="F29" s="186">
        <f>G29/E29</f>
        <v>30</v>
      </c>
      <c r="G29" s="175">
        <v>180</v>
      </c>
      <c r="H29" s="306"/>
      <c r="I29" s="307"/>
    </row>
    <row r="30" spans="2:9" s="5" customFormat="1" ht="15" customHeight="1">
      <c r="B30" s="39">
        <v>17</v>
      </c>
      <c r="C30" s="151">
        <v>1812</v>
      </c>
      <c r="D30" s="152" t="s">
        <v>297</v>
      </c>
      <c r="E30" s="179">
        <v>1</v>
      </c>
      <c r="F30" s="186">
        <f aca="true" t="shared" si="1" ref="F30:F38">G30/E30</f>
        <v>15</v>
      </c>
      <c r="G30" s="175">
        <v>15</v>
      </c>
      <c r="H30" s="306"/>
      <c r="I30" s="307"/>
    </row>
    <row r="31" spans="2:9" s="5" customFormat="1" ht="15" customHeight="1">
      <c r="B31" s="38">
        <v>18</v>
      </c>
      <c r="C31" s="151">
        <v>1812</v>
      </c>
      <c r="D31" s="152" t="s">
        <v>298</v>
      </c>
      <c r="E31" s="179">
        <v>1</v>
      </c>
      <c r="F31" s="186">
        <f t="shared" si="1"/>
        <v>15</v>
      </c>
      <c r="G31" s="175">
        <v>15</v>
      </c>
      <c r="H31" s="306"/>
      <c r="I31" s="307"/>
    </row>
    <row r="32" spans="2:9" s="5" customFormat="1" ht="15" customHeight="1">
      <c r="B32" s="39">
        <v>19</v>
      </c>
      <c r="C32" s="151">
        <v>1812</v>
      </c>
      <c r="D32" s="152" t="s">
        <v>299</v>
      </c>
      <c r="E32" s="179">
        <v>1</v>
      </c>
      <c r="F32" s="186">
        <f t="shared" si="1"/>
        <v>15</v>
      </c>
      <c r="G32" s="175">
        <v>15</v>
      </c>
      <c r="H32" s="306"/>
      <c r="I32" s="307"/>
    </row>
    <row r="33" spans="2:9" s="5" customFormat="1" ht="15" customHeight="1">
      <c r="B33" s="38">
        <v>20</v>
      </c>
      <c r="C33" s="151">
        <v>1812</v>
      </c>
      <c r="D33" s="152" t="s">
        <v>300</v>
      </c>
      <c r="E33" s="179">
        <v>1</v>
      </c>
      <c r="F33" s="186">
        <f t="shared" si="1"/>
        <v>15</v>
      </c>
      <c r="G33" s="175">
        <v>15</v>
      </c>
      <c r="H33" s="306"/>
      <c r="I33" s="307"/>
    </row>
    <row r="34" spans="2:9" s="5" customFormat="1" ht="15" customHeight="1">
      <c r="B34" s="39">
        <v>21</v>
      </c>
      <c r="C34" s="151">
        <v>1812</v>
      </c>
      <c r="D34" s="152" t="s">
        <v>301</v>
      </c>
      <c r="E34" s="179">
        <v>1</v>
      </c>
      <c r="F34" s="186">
        <f t="shared" si="1"/>
        <v>15</v>
      </c>
      <c r="G34" s="175">
        <v>15</v>
      </c>
      <c r="H34" s="306"/>
      <c r="I34" s="307"/>
    </row>
    <row r="35" spans="2:9" s="5" customFormat="1" ht="15" customHeight="1">
      <c r="B35" s="38">
        <v>22</v>
      </c>
      <c r="C35" s="151">
        <v>1812</v>
      </c>
      <c r="D35" s="152" t="s">
        <v>302</v>
      </c>
      <c r="E35" s="179">
        <v>1</v>
      </c>
      <c r="F35" s="186">
        <f t="shared" si="1"/>
        <v>15</v>
      </c>
      <c r="G35" s="175">
        <v>15</v>
      </c>
      <c r="H35" s="306"/>
      <c r="I35" s="307"/>
    </row>
    <row r="36" spans="2:9" s="5" customFormat="1" ht="23.25" customHeight="1">
      <c r="B36" s="39">
        <v>23</v>
      </c>
      <c r="C36" s="151">
        <v>1812</v>
      </c>
      <c r="D36" s="152" t="s">
        <v>303</v>
      </c>
      <c r="E36" s="179">
        <v>1</v>
      </c>
      <c r="F36" s="186">
        <f t="shared" si="1"/>
        <v>15</v>
      </c>
      <c r="G36" s="175">
        <v>15</v>
      </c>
      <c r="H36" s="306"/>
      <c r="I36" s="307"/>
    </row>
    <row r="37" spans="2:9" s="5" customFormat="1" ht="15" customHeight="1">
      <c r="B37" s="38">
        <v>24</v>
      </c>
      <c r="C37" s="151">
        <v>1812</v>
      </c>
      <c r="D37" s="152" t="s">
        <v>304</v>
      </c>
      <c r="E37" s="179">
        <v>1</v>
      </c>
      <c r="F37" s="186">
        <f t="shared" si="1"/>
        <v>15</v>
      </c>
      <c r="G37" s="175">
        <v>15</v>
      </c>
      <c r="H37" s="306"/>
      <c r="I37" s="307"/>
    </row>
    <row r="38" spans="2:9" s="5" customFormat="1" ht="15" customHeight="1">
      <c r="B38" s="39">
        <v>25</v>
      </c>
      <c r="C38" s="151">
        <v>1812</v>
      </c>
      <c r="D38" s="152" t="s">
        <v>305</v>
      </c>
      <c r="E38" s="179">
        <v>9</v>
      </c>
      <c r="F38" s="186">
        <f t="shared" si="1"/>
        <v>20</v>
      </c>
      <c r="G38" s="175">
        <v>180</v>
      </c>
      <c r="H38" s="306"/>
      <c r="I38" s="307"/>
    </row>
    <row r="39" spans="2:9" s="5" customFormat="1" ht="15" customHeight="1">
      <c r="B39" s="38"/>
      <c r="C39" s="153"/>
      <c r="D39" s="154" t="s">
        <v>259</v>
      </c>
      <c r="E39" s="176">
        <f>SUM(E29:E38)</f>
        <v>23</v>
      </c>
      <c r="F39" s="176"/>
      <c r="G39" s="176">
        <f>SUM(G29:G38)</f>
        <v>480</v>
      </c>
      <c r="H39" s="306"/>
      <c r="I39" s="307"/>
    </row>
    <row r="40" spans="2:9" s="5" customFormat="1" ht="15" customHeight="1">
      <c r="B40" s="39"/>
      <c r="C40" s="313" t="s">
        <v>269</v>
      </c>
      <c r="D40" s="314"/>
      <c r="E40" s="314"/>
      <c r="F40" s="314"/>
      <c r="G40" s="314"/>
      <c r="H40" s="314"/>
      <c r="I40" s="315"/>
    </row>
    <row r="41" spans="2:9" s="5" customFormat="1" ht="15" customHeight="1">
      <c r="B41" s="38">
        <v>26</v>
      </c>
      <c r="C41" s="151">
        <v>1812</v>
      </c>
      <c r="D41" s="160" t="s">
        <v>306</v>
      </c>
      <c r="E41" s="173">
        <v>1</v>
      </c>
      <c r="F41" s="186">
        <f aca="true" t="shared" si="2" ref="F41:F52">G41/E41</f>
        <v>5</v>
      </c>
      <c r="G41" s="173">
        <v>5</v>
      </c>
      <c r="H41" s="306"/>
      <c r="I41" s="307"/>
    </row>
    <row r="42" spans="2:9" s="5" customFormat="1" ht="15" customHeight="1">
      <c r="B42" s="39">
        <v>27</v>
      </c>
      <c r="C42" s="151">
        <v>1812</v>
      </c>
      <c r="D42" s="161" t="s">
        <v>307</v>
      </c>
      <c r="E42" s="173">
        <v>3</v>
      </c>
      <c r="F42" s="186">
        <f t="shared" si="2"/>
        <v>50</v>
      </c>
      <c r="G42" s="173">
        <v>150</v>
      </c>
      <c r="H42" s="306"/>
      <c r="I42" s="307"/>
    </row>
    <row r="43" spans="2:9" s="5" customFormat="1" ht="15" customHeight="1">
      <c r="B43" s="38">
        <v>28</v>
      </c>
      <c r="C43" s="151">
        <v>1812</v>
      </c>
      <c r="D43" s="161" t="s">
        <v>270</v>
      </c>
      <c r="E43" s="173">
        <v>1</v>
      </c>
      <c r="F43" s="186">
        <f t="shared" si="2"/>
        <v>90</v>
      </c>
      <c r="G43" s="173">
        <v>90</v>
      </c>
      <c r="H43" s="306"/>
      <c r="I43" s="307"/>
    </row>
    <row r="44" spans="2:9" s="5" customFormat="1" ht="15" customHeight="1">
      <c r="B44" s="39">
        <v>29</v>
      </c>
      <c r="C44" s="151">
        <v>1812</v>
      </c>
      <c r="D44" s="161" t="s">
        <v>308</v>
      </c>
      <c r="E44" s="173">
        <v>1</v>
      </c>
      <c r="F44" s="186">
        <f t="shared" si="2"/>
        <v>10</v>
      </c>
      <c r="G44" s="173">
        <v>10</v>
      </c>
      <c r="H44" s="306"/>
      <c r="I44" s="307"/>
    </row>
    <row r="45" spans="2:9" s="5" customFormat="1" ht="15" customHeight="1">
      <c r="B45" s="38">
        <v>30</v>
      </c>
      <c r="C45" s="151">
        <v>1812</v>
      </c>
      <c r="D45" s="161" t="s">
        <v>309</v>
      </c>
      <c r="E45" s="173">
        <v>2</v>
      </c>
      <c r="F45" s="186">
        <f t="shared" si="2"/>
        <v>10</v>
      </c>
      <c r="G45" s="173">
        <v>20</v>
      </c>
      <c r="H45" s="306"/>
      <c r="I45" s="307"/>
    </row>
    <row r="46" spans="2:9" s="5" customFormat="1" ht="24.75" customHeight="1">
      <c r="B46" s="39">
        <v>31</v>
      </c>
      <c r="C46" s="151">
        <v>1812</v>
      </c>
      <c r="D46" s="161" t="s">
        <v>310</v>
      </c>
      <c r="E46" s="173">
        <v>1</v>
      </c>
      <c r="F46" s="186">
        <f t="shared" si="2"/>
        <v>20</v>
      </c>
      <c r="G46" s="173">
        <v>20</v>
      </c>
      <c r="H46" s="308"/>
      <c r="I46" s="309"/>
    </row>
    <row r="47" spans="2:9" s="5" customFormat="1" ht="24.75" customHeight="1">
      <c r="B47" s="38">
        <v>32</v>
      </c>
      <c r="C47" s="151">
        <v>1812</v>
      </c>
      <c r="D47" s="161" t="s">
        <v>311</v>
      </c>
      <c r="E47" s="173">
        <v>1</v>
      </c>
      <c r="F47" s="186">
        <f t="shared" si="2"/>
        <v>20</v>
      </c>
      <c r="G47" s="173">
        <v>20</v>
      </c>
      <c r="H47" s="308"/>
      <c r="I47" s="309"/>
    </row>
    <row r="48" spans="2:9" s="5" customFormat="1" ht="15" customHeight="1">
      <c r="B48" s="39">
        <v>33</v>
      </c>
      <c r="C48" s="151">
        <v>1812</v>
      </c>
      <c r="D48" s="161" t="s">
        <v>312</v>
      </c>
      <c r="E48" s="173">
        <v>1</v>
      </c>
      <c r="F48" s="186">
        <f t="shared" si="2"/>
        <v>90</v>
      </c>
      <c r="G48" s="173">
        <v>90</v>
      </c>
      <c r="H48" s="306"/>
      <c r="I48" s="307"/>
    </row>
    <row r="49" spans="2:9" s="5" customFormat="1" ht="15" customHeight="1">
      <c r="B49" s="38">
        <v>34</v>
      </c>
      <c r="C49" s="151">
        <v>1812</v>
      </c>
      <c r="D49" s="161" t="s">
        <v>313</v>
      </c>
      <c r="E49" s="173">
        <v>1</v>
      </c>
      <c r="F49" s="186">
        <f t="shared" si="2"/>
        <v>10</v>
      </c>
      <c r="G49" s="173">
        <v>10</v>
      </c>
      <c r="H49" s="308"/>
      <c r="I49" s="309"/>
    </row>
    <row r="50" spans="2:9" s="5" customFormat="1" ht="15" customHeight="1">
      <c r="B50" s="39">
        <v>35</v>
      </c>
      <c r="C50" s="151">
        <v>1812</v>
      </c>
      <c r="D50" s="161" t="s">
        <v>314</v>
      </c>
      <c r="E50" s="173">
        <v>1</v>
      </c>
      <c r="F50" s="186">
        <f t="shared" si="2"/>
        <v>10</v>
      </c>
      <c r="G50" s="173">
        <v>10</v>
      </c>
      <c r="H50" s="308"/>
      <c r="I50" s="309"/>
    </row>
    <row r="51" spans="2:9" s="5" customFormat="1" ht="15" customHeight="1">
      <c r="B51" s="38">
        <v>36</v>
      </c>
      <c r="C51" s="151">
        <v>1812</v>
      </c>
      <c r="D51" s="161" t="s">
        <v>315</v>
      </c>
      <c r="E51" s="173">
        <v>3</v>
      </c>
      <c r="F51" s="186">
        <f t="shared" si="2"/>
        <v>30</v>
      </c>
      <c r="G51" s="173">
        <v>90</v>
      </c>
      <c r="H51" s="306"/>
      <c r="I51" s="307"/>
    </row>
    <row r="52" spans="2:9" s="5" customFormat="1" ht="15" customHeight="1">
      <c r="B52" s="39">
        <v>37</v>
      </c>
      <c r="C52" s="151">
        <v>1812</v>
      </c>
      <c r="D52" s="161" t="s">
        <v>316</v>
      </c>
      <c r="E52" s="173">
        <v>1</v>
      </c>
      <c r="F52" s="186">
        <f t="shared" si="2"/>
        <v>5</v>
      </c>
      <c r="G52" s="173">
        <v>5</v>
      </c>
      <c r="H52" s="310"/>
      <c r="I52" s="309"/>
    </row>
    <row r="53" spans="2:9" s="5" customFormat="1" ht="15" customHeight="1" thickBot="1">
      <c r="B53" s="38"/>
      <c r="C53" s="153"/>
      <c r="D53" s="154" t="s">
        <v>259</v>
      </c>
      <c r="E53" s="174">
        <f>SUM(E41:E52)</f>
        <v>17</v>
      </c>
      <c r="F53" s="174"/>
      <c r="G53" s="174">
        <f>SUM(G41:G52)</f>
        <v>520</v>
      </c>
      <c r="H53" s="311"/>
      <c r="I53" s="312"/>
    </row>
    <row r="54" spans="2:9" s="5" customFormat="1" ht="15" customHeight="1" thickBot="1">
      <c r="B54" s="324" t="s">
        <v>272</v>
      </c>
      <c r="C54" s="324"/>
      <c r="D54" s="324"/>
      <c r="E54" s="178">
        <f>E53+E39+E27</f>
        <v>64</v>
      </c>
      <c r="F54" s="187"/>
      <c r="G54" s="178">
        <f>G53+G39+G27</f>
        <v>1715</v>
      </c>
      <c r="H54" s="324"/>
      <c r="I54" s="324"/>
    </row>
    <row r="55" spans="2:9" s="32" customFormat="1" ht="9" customHeight="1" thickBot="1">
      <c r="B55" s="36"/>
      <c r="C55" s="36"/>
      <c r="D55" s="36"/>
      <c r="E55" s="37"/>
      <c r="F55" s="37"/>
      <c r="G55" s="34"/>
      <c r="H55" s="33"/>
      <c r="I55" s="33"/>
    </row>
    <row r="56" spans="2:9" ht="66" customHeight="1" thickBot="1">
      <c r="B56" s="24" t="s">
        <v>1</v>
      </c>
      <c r="C56" s="171" t="s">
        <v>3</v>
      </c>
      <c r="D56" s="24" t="s">
        <v>238</v>
      </c>
      <c r="E56" s="24" t="s">
        <v>181</v>
      </c>
      <c r="F56" s="24" t="s">
        <v>245</v>
      </c>
      <c r="G56" s="26" t="s">
        <v>241</v>
      </c>
      <c r="H56" s="324" t="s">
        <v>235</v>
      </c>
      <c r="I56" s="324"/>
    </row>
    <row r="57" spans="2:9" s="30" customFormat="1" ht="12" customHeight="1" thickBot="1">
      <c r="B57" s="31">
        <v>1</v>
      </c>
      <c r="C57" s="27">
        <v>2</v>
      </c>
      <c r="D57" s="31">
        <v>3</v>
      </c>
      <c r="E57" s="31">
        <v>4</v>
      </c>
      <c r="F57" s="31">
        <v>5</v>
      </c>
      <c r="G57" s="31">
        <v>6</v>
      </c>
      <c r="H57" s="325">
        <v>7</v>
      </c>
      <c r="I57" s="325"/>
    </row>
    <row r="58" spans="2:9" s="5" customFormat="1" ht="15" customHeight="1">
      <c r="B58" s="63"/>
      <c r="C58" s="329" t="s">
        <v>317</v>
      </c>
      <c r="D58" s="330"/>
      <c r="E58" s="331"/>
      <c r="F58" s="331"/>
      <c r="G58" s="331"/>
      <c r="H58" s="331"/>
      <c r="I58" s="332"/>
    </row>
    <row r="59" spans="2:9" s="5" customFormat="1" ht="15" customHeight="1">
      <c r="B59" s="39">
        <v>38</v>
      </c>
      <c r="C59" s="151">
        <v>1812</v>
      </c>
      <c r="D59" s="161" t="s">
        <v>307</v>
      </c>
      <c r="E59" s="155">
        <v>2</v>
      </c>
      <c r="F59" s="188">
        <f>G59/E59</f>
        <v>40</v>
      </c>
      <c r="G59" s="155">
        <v>80</v>
      </c>
      <c r="H59" s="306"/>
      <c r="I59" s="307"/>
    </row>
    <row r="60" spans="2:9" s="5" customFormat="1" ht="15" customHeight="1">
      <c r="B60" s="38"/>
      <c r="C60" s="153"/>
      <c r="D60" s="154" t="s">
        <v>259</v>
      </c>
      <c r="E60" s="156">
        <f>SUM(E59)</f>
        <v>2</v>
      </c>
      <c r="F60" s="156"/>
      <c r="G60" s="156">
        <f>SUM(G59)</f>
        <v>80</v>
      </c>
      <c r="H60" s="306"/>
      <c r="I60" s="307"/>
    </row>
    <row r="61" spans="2:9" s="5" customFormat="1" ht="15" customHeight="1">
      <c r="B61" s="39"/>
      <c r="C61" s="313" t="s">
        <v>267</v>
      </c>
      <c r="D61" s="314"/>
      <c r="E61" s="314"/>
      <c r="F61" s="314"/>
      <c r="G61" s="314"/>
      <c r="H61" s="314"/>
      <c r="I61" s="315"/>
    </row>
    <row r="62" spans="2:9" s="5" customFormat="1" ht="15" customHeight="1">
      <c r="B62" s="38">
        <v>39</v>
      </c>
      <c r="C62" s="151">
        <v>1812</v>
      </c>
      <c r="D62" s="160" t="s">
        <v>318</v>
      </c>
      <c r="E62" s="155">
        <v>2</v>
      </c>
      <c r="F62" s="188">
        <f aca="true" t="shared" si="3" ref="F62:F69">G62/E62</f>
        <v>10</v>
      </c>
      <c r="G62" s="155">
        <v>20</v>
      </c>
      <c r="H62" s="306"/>
      <c r="I62" s="307"/>
    </row>
    <row r="63" spans="2:9" s="5" customFormat="1" ht="15" customHeight="1">
      <c r="B63" s="39">
        <v>40</v>
      </c>
      <c r="C63" s="151">
        <v>1812</v>
      </c>
      <c r="D63" s="161" t="s">
        <v>319</v>
      </c>
      <c r="E63" s="155">
        <v>3</v>
      </c>
      <c r="F63" s="188">
        <f t="shared" si="3"/>
        <v>20</v>
      </c>
      <c r="G63" s="155">
        <v>60</v>
      </c>
      <c r="H63" s="306"/>
      <c r="I63" s="307"/>
    </row>
    <row r="64" spans="2:9" s="5" customFormat="1" ht="15" customHeight="1">
      <c r="B64" s="38">
        <v>41</v>
      </c>
      <c r="C64" s="151">
        <v>1812</v>
      </c>
      <c r="D64" s="161" t="s">
        <v>320</v>
      </c>
      <c r="E64" s="155">
        <v>1</v>
      </c>
      <c r="F64" s="188">
        <f t="shared" si="3"/>
        <v>20</v>
      </c>
      <c r="G64" s="155">
        <v>20</v>
      </c>
      <c r="H64" s="306"/>
      <c r="I64" s="307"/>
    </row>
    <row r="65" spans="2:9" s="5" customFormat="1" ht="15" customHeight="1">
      <c r="B65" s="39">
        <v>42</v>
      </c>
      <c r="C65" s="151">
        <v>1812</v>
      </c>
      <c r="D65" s="161" t="s">
        <v>321</v>
      </c>
      <c r="E65" s="155">
        <v>13</v>
      </c>
      <c r="F65" s="188">
        <f t="shared" si="3"/>
        <v>32.30769230769231</v>
      </c>
      <c r="G65" s="155">
        <v>420</v>
      </c>
      <c r="H65" s="306"/>
      <c r="I65" s="307"/>
    </row>
    <row r="66" spans="2:9" s="5" customFormat="1" ht="15" customHeight="1">
      <c r="B66" s="38">
        <v>43</v>
      </c>
      <c r="C66" s="151">
        <v>1812</v>
      </c>
      <c r="D66" s="161" t="s">
        <v>322</v>
      </c>
      <c r="E66" s="155">
        <v>1</v>
      </c>
      <c r="F66" s="188">
        <f t="shared" si="3"/>
        <v>10</v>
      </c>
      <c r="G66" s="155">
        <v>10</v>
      </c>
      <c r="H66" s="306"/>
      <c r="I66" s="307"/>
    </row>
    <row r="67" spans="2:9" s="5" customFormat="1" ht="15" customHeight="1">
      <c r="B67" s="39">
        <v>44</v>
      </c>
      <c r="C67" s="151">
        <v>1812</v>
      </c>
      <c r="D67" s="161" t="s">
        <v>323</v>
      </c>
      <c r="E67" s="155">
        <v>1</v>
      </c>
      <c r="F67" s="188">
        <f t="shared" si="3"/>
        <v>10</v>
      </c>
      <c r="G67" s="155">
        <v>10</v>
      </c>
      <c r="H67" s="306"/>
      <c r="I67" s="307"/>
    </row>
    <row r="68" spans="2:9" s="5" customFormat="1" ht="15" customHeight="1">
      <c r="B68" s="38">
        <v>45</v>
      </c>
      <c r="C68" s="151">
        <v>1812</v>
      </c>
      <c r="D68" s="161" t="s">
        <v>324</v>
      </c>
      <c r="E68" s="155">
        <v>1</v>
      </c>
      <c r="F68" s="188">
        <f t="shared" si="3"/>
        <v>10</v>
      </c>
      <c r="G68" s="155">
        <v>10</v>
      </c>
      <c r="H68" s="306"/>
      <c r="I68" s="307"/>
    </row>
    <row r="69" spans="2:9" s="5" customFormat="1" ht="15" customHeight="1">
      <c r="B69" s="39">
        <v>46</v>
      </c>
      <c r="C69" s="151">
        <v>1812</v>
      </c>
      <c r="D69" s="161" t="s">
        <v>305</v>
      </c>
      <c r="E69" s="155">
        <v>12</v>
      </c>
      <c r="F69" s="188">
        <f t="shared" si="3"/>
        <v>17.5</v>
      </c>
      <c r="G69" s="155">
        <v>210</v>
      </c>
      <c r="H69" s="306"/>
      <c r="I69" s="307"/>
    </row>
    <row r="70" spans="2:9" s="5" customFormat="1" ht="15" customHeight="1">
      <c r="B70" s="38"/>
      <c r="C70" s="153"/>
      <c r="D70" s="154" t="s">
        <v>259</v>
      </c>
      <c r="E70" s="156">
        <f>SUM(E62:E69)</f>
        <v>34</v>
      </c>
      <c r="F70" s="156"/>
      <c r="G70" s="156">
        <f>SUM(G62:G69)</f>
        <v>760</v>
      </c>
      <c r="H70" s="306"/>
      <c r="I70" s="307"/>
    </row>
    <row r="71" spans="2:9" s="5" customFormat="1" ht="15" customHeight="1">
      <c r="B71" s="39"/>
      <c r="C71" s="313" t="s">
        <v>325</v>
      </c>
      <c r="D71" s="314"/>
      <c r="E71" s="314"/>
      <c r="F71" s="314"/>
      <c r="G71" s="314"/>
      <c r="H71" s="314"/>
      <c r="I71" s="315"/>
    </row>
    <row r="72" spans="2:9" s="5" customFormat="1" ht="15" customHeight="1">
      <c r="B72" s="38">
        <v>47</v>
      </c>
      <c r="C72" s="151">
        <v>1812</v>
      </c>
      <c r="D72" s="160" t="s">
        <v>326</v>
      </c>
      <c r="E72" s="155">
        <v>1</v>
      </c>
      <c r="F72" s="188">
        <f aca="true" t="shared" si="4" ref="F72:F82">G72/E72</f>
        <v>200</v>
      </c>
      <c r="G72" s="155">
        <v>200</v>
      </c>
      <c r="H72" s="306"/>
      <c r="I72" s="307"/>
    </row>
    <row r="73" spans="2:9" s="5" customFormat="1" ht="15" customHeight="1">
      <c r="B73" s="39">
        <v>48</v>
      </c>
      <c r="C73" s="151">
        <v>1812</v>
      </c>
      <c r="D73" s="161" t="s">
        <v>327</v>
      </c>
      <c r="E73" s="155">
        <v>1</v>
      </c>
      <c r="F73" s="188">
        <f t="shared" si="4"/>
        <v>20</v>
      </c>
      <c r="G73" s="155">
        <v>20</v>
      </c>
      <c r="H73" s="306"/>
      <c r="I73" s="307"/>
    </row>
    <row r="74" spans="2:9" s="5" customFormat="1" ht="15" customHeight="1">
      <c r="B74" s="38">
        <v>49</v>
      </c>
      <c r="C74" s="151">
        <v>1812</v>
      </c>
      <c r="D74" s="161" t="s">
        <v>328</v>
      </c>
      <c r="E74" s="155">
        <v>1</v>
      </c>
      <c r="F74" s="188">
        <f t="shared" si="4"/>
        <v>40</v>
      </c>
      <c r="G74" s="155">
        <v>40</v>
      </c>
      <c r="H74" s="306"/>
      <c r="I74" s="307"/>
    </row>
    <row r="75" spans="2:9" s="5" customFormat="1" ht="15" customHeight="1">
      <c r="B75" s="39">
        <v>50</v>
      </c>
      <c r="C75" s="151">
        <v>1812</v>
      </c>
      <c r="D75" s="161" t="s">
        <v>329</v>
      </c>
      <c r="E75" s="155">
        <v>1</v>
      </c>
      <c r="F75" s="188">
        <f t="shared" si="4"/>
        <v>10</v>
      </c>
      <c r="G75" s="155">
        <v>10</v>
      </c>
      <c r="H75" s="306"/>
      <c r="I75" s="307"/>
    </row>
    <row r="76" spans="2:9" s="5" customFormat="1" ht="15" customHeight="1">
      <c r="B76" s="38">
        <v>51</v>
      </c>
      <c r="C76" s="151">
        <v>1812</v>
      </c>
      <c r="D76" s="161" t="s">
        <v>330</v>
      </c>
      <c r="E76" s="155">
        <v>1</v>
      </c>
      <c r="F76" s="188">
        <f t="shared" si="4"/>
        <v>10</v>
      </c>
      <c r="G76" s="155">
        <v>10</v>
      </c>
      <c r="H76" s="306"/>
      <c r="I76" s="307"/>
    </row>
    <row r="77" spans="2:9" s="5" customFormat="1" ht="15" customHeight="1">
      <c r="B77" s="39">
        <v>52</v>
      </c>
      <c r="C77" s="151">
        <v>1812</v>
      </c>
      <c r="D77" s="161" t="s">
        <v>331</v>
      </c>
      <c r="E77" s="155">
        <v>2</v>
      </c>
      <c r="F77" s="188">
        <f t="shared" si="4"/>
        <v>10</v>
      </c>
      <c r="G77" s="155">
        <v>20</v>
      </c>
      <c r="H77" s="306"/>
      <c r="I77" s="307"/>
    </row>
    <row r="78" spans="2:9" s="5" customFormat="1" ht="15" customHeight="1">
      <c r="B78" s="38">
        <v>53</v>
      </c>
      <c r="C78" s="151">
        <v>1812</v>
      </c>
      <c r="D78" s="161" t="s">
        <v>332</v>
      </c>
      <c r="E78" s="155">
        <v>1</v>
      </c>
      <c r="F78" s="188">
        <f t="shared" si="4"/>
        <v>5</v>
      </c>
      <c r="G78" s="155">
        <v>5</v>
      </c>
      <c r="H78" s="306"/>
      <c r="I78" s="307"/>
    </row>
    <row r="79" spans="2:9" s="5" customFormat="1" ht="15" customHeight="1">
      <c r="B79" s="39">
        <v>54</v>
      </c>
      <c r="C79" s="151">
        <v>1812</v>
      </c>
      <c r="D79" s="161" t="s">
        <v>333</v>
      </c>
      <c r="E79" s="155">
        <v>2</v>
      </c>
      <c r="F79" s="188">
        <f t="shared" si="4"/>
        <v>10</v>
      </c>
      <c r="G79" s="155">
        <v>20</v>
      </c>
      <c r="H79" s="306"/>
      <c r="I79" s="307"/>
    </row>
    <row r="80" spans="2:9" s="5" customFormat="1" ht="15" customHeight="1">
      <c r="B80" s="38">
        <v>55</v>
      </c>
      <c r="C80" s="151">
        <v>1812</v>
      </c>
      <c r="D80" s="161" t="s">
        <v>334</v>
      </c>
      <c r="E80" s="155">
        <v>2</v>
      </c>
      <c r="F80" s="188">
        <f t="shared" si="4"/>
        <v>5</v>
      </c>
      <c r="G80" s="155">
        <v>10</v>
      </c>
      <c r="H80" s="306"/>
      <c r="I80" s="307"/>
    </row>
    <row r="81" spans="2:9" s="5" customFormat="1" ht="15" customHeight="1">
      <c r="B81" s="39">
        <v>56</v>
      </c>
      <c r="C81" s="151">
        <v>1812</v>
      </c>
      <c r="D81" s="161" t="s">
        <v>335</v>
      </c>
      <c r="E81" s="155">
        <v>1</v>
      </c>
      <c r="F81" s="188">
        <f t="shared" si="4"/>
        <v>5</v>
      </c>
      <c r="G81" s="155">
        <v>5</v>
      </c>
      <c r="H81" s="306"/>
      <c r="I81" s="307"/>
    </row>
    <row r="82" spans="2:9" s="5" customFormat="1" ht="15" customHeight="1">
      <c r="B82" s="38">
        <v>57</v>
      </c>
      <c r="C82" s="151">
        <v>1812</v>
      </c>
      <c r="D82" s="161" t="s">
        <v>336</v>
      </c>
      <c r="E82" s="155">
        <v>1</v>
      </c>
      <c r="F82" s="188">
        <f t="shared" si="4"/>
        <v>5</v>
      </c>
      <c r="G82" s="155">
        <v>5</v>
      </c>
      <c r="H82" s="306"/>
      <c r="I82" s="307"/>
    </row>
    <row r="83" spans="2:9" s="5" customFormat="1" ht="15" customHeight="1">
      <c r="B83" s="39"/>
      <c r="C83" s="153"/>
      <c r="D83" s="154" t="s">
        <v>259</v>
      </c>
      <c r="E83" s="156">
        <f>SUM(E72:E82)</f>
        <v>14</v>
      </c>
      <c r="F83" s="156"/>
      <c r="G83" s="156">
        <f>SUM(G72:G82)</f>
        <v>345</v>
      </c>
      <c r="H83" s="306"/>
      <c r="I83" s="307"/>
    </row>
    <row r="84" spans="2:9" s="5" customFormat="1" ht="15" customHeight="1">
      <c r="B84" s="38"/>
      <c r="C84" s="326" t="s">
        <v>337</v>
      </c>
      <c r="D84" s="327"/>
      <c r="E84" s="327"/>
      <c r="F84" s="327"/>
      <c r="G84" s="327"/>
      <c r="H84" s="327"/>
      <c r="I84" s="328"/>
    </row>
    <row r="85" spans="2:9" s="5" customFormat="1" ht="15" customHeight="1">
      <c r="B85" s="39">
        <v>58</v>
      </c>
      <c r="C85" s="151">
        <v>1812</v>
      </c>
      <c r="D85" s="164" t="s">
        <v>338</v>
      </c>
      <c r="E85" s="155">
        <v>1</v>
      </c>
      <c r="F85" s="188">
        <f>G85/E85</f>
        <v>30</v>
      </c>
      <c r="G85" s="155">
        <v>30</v>
      </c>
      <c r="H85" s="306"/>
      <c r="I85" s="307"/>
    </row>
    <row r="86" spans="2:9" s="5" customFormat="1" ht="15" customHeight="1">
      <c r="B86" s="38"/>
      <c r="C86" s="153"/>
      <c r="D86" s="154" t="s">
        <v>259</v>
      </c>
      <c r="E86" s="156">
        <f>SUM(E85)</f>
        <v>1</v>
      </c>
      <c r="F86" s="156"/>
      <c r="G86" s="156">
        <f>SUM(G85)</f>
        <v>30</v>
      </c>
      <c r="H86" s="306"/>
      <c r="I86" s="307"/>
    </row>
    <row r="87" spans="2:9" s="5" customFormat="1" ht="15" customHeight="1">
      <c r="B87" s="39"/>
      <c r="C87" s="313" t="s">
        <v>260</v>
      </c>
      <c r="D87" s="314"/>
      <c r="E87" s="314"/>
      <c r="F87" s="314"/>
      <c r="G87" s="314"/>
      <c r="H87" s="314"/>
      <c r="I87" s="315"/>
    </row>
    <row r="88" spans="2:9" s="5" customFormat="1" ht="15" customHeight="1">
      <c r="B88" s="38">
        <v>59</v>
      </c>
      <c r="C88" s="151">
        <v>1812</v>
      </c>
      <c r="D88" s="165" t="s">
        <v>339</v>
      </c>
      <c r="E88" s="181">
        <v>1</v>
      </c>
      <c r="F88" s="188">
        <f>G88/E88</f>
        <v>30</v>
      </c>
      <c r="G88" s="158">
        <v>30</v>
      </c>
      <c r="H88" s="306"/>
      <c r="I88" s="307"/>
    </row>
    <row r="89" spans="2:9" s="5" customFormat="1" ht="15" customHeight="1">
      <c r="B89" s="39">
        <v>60</v>
      </c>
      <c r="C89" s="151">
        <v>1812</v>
      </c>
      <c r="D89" s="161" t="s">
        <v>340</v>
      </c>
      <c r="E89" s="182">
        <v>2</v>
      </c>
      <c r="F89" s="188">
        <f>G89/E89</f>
        <v>5</v>
      </c>
      <c r="G89" s="183">
        <v>10</v>
      </c>
      <c r="H89" s="306"/>
      <c r="I89" s="307"/>
    </row>
    <row r="90" spans="2:9" s="5" customFormat="1" ht="15" customHeight="1">
      <c r="B90" s="38"/>
      <c r="C90" s="153"/>
      <c r="D90" s="154" t="s">
        <v>259</v>
      </c>
      <c r="E90" s="159">
        <f>SUM(E88:E89)</f>
        <v>3</v>
      </c>
      <c r="F90" s="159"/>
      <c r="G90" s="159">
        <f>SUM(G88:G89)</f>
        <v>40</v>
      </c>
      <c r="H90" s="306"/>
      <c r="I90" s="307"/>
    </row>
    <row r="91" spans="2:9" s="5" customFormat="1" ht="15" customHeight="1">
      <c r="B91" s="39"/>
      <c r="C91" s="313" t="s">
        <v>342</v>
      </c>
      <c r="D91" s="314"/>
      <c r="E91" s="314"/>
      <c r="F91" s="314"/>
      <c r="G91" s="314"/>
      <c r="H91" s="314"/>
      <c r="I91" s="315"/>
    </row>
    <row r="92" spans="2:9" s="5" customFormat="1" ht="15" customHeight="1">
      <c r="B92" s="38">
        <v>61</v>
      </c>
      <c r="C92" s="151">
        <v>1812</v>
      </c>
      <c r="D92" s="164" t="s">
        <v>343</v>
      </c>
      <c r="E92" s="155">
        <v>2</v>
      </c>
      <c r="F92" s="188">
        <f>G92/E92</f>
        <v>5</v>
      </c>
      <c r="G92" s="155">
        <v>10</v>
      </c>
      <c r="H92" s="306"/>
      <c r="I92" s="307"/>
    </row>
    <row r="93" spans="2:9" s="5" customFormat="1" ht="15" customHeight="1">
      <c r="B93" s="39">
        <v>62</v>
      </c>
      <c r="C93" s="151">
        <v>1812</v>
      </c>
      <c r="D93" s="164" t="s">
        <v>344</v>
      </c>
      <c r="E93" s="155">
        <v>5</v>
      </c>
      <c r="F93" s="188">
        <f>G93/E93</f>
        <v>5</v>
      </c>
      <c r="G93" s="155">
        <v>25</v>
      </c>
      <c r="H93" s="308"/>
      <c r="I93" s="309"/>
    </row>
    <row r="94" spans="2:9" s="5" customFormat="1" ht="15" customHeight="1">
      <c r="B94" s="38"/>
      <c r="C94" s="153"/>
      <c r="D94" s="154" t="s">
        <v>259</v>
      </c>
      <c r="E94" s="156">
        <f>SUM(E92:E93)</f>
        <v>7</v>
      </c>
      <c r="F94" s="156"/>
      <c r="G94" s="156">
        <f>SUM(G92:G93)</f>
        <v>35</v>
      </c>
      <c r="H94" s="308"/>
      <c r="I94" s="309"/>
    </row>
    <row r="95" spans="2:9" s="5" customFormat="1" ht="15" customHeight="1">
      <c r="B95" s="39"/>
      <c r="C95" s="316" t="s">
        <v>341</v>
      </c>
      <c r="D95" s="317"/>
      <c r="E95" s="317"/>
      <c r="F95" s="317"/>
      <c r="G95" s="317"/>
      <c r="H95" s="317"/>
      <c r="I95" s="318"/>
    </row>
    <row r="96" spans="2:9" s="5" customFormat="1" ht="15" customHeight="1">
      <c r="B96" s="38">
        <v>63</v>
      </c>
      <c r="C96" s="151">
        <v>1812</v>
      </c>
      <c r="D96" s="164" t="s">
        <v>345</v>
      </c>
      <c r="E96" s="173">
        <v>43</v>
      </c>
      <c r="F96" s="186">
        <f aca="true" t="shared" si="5" ref="F96:F103">G96/E96</f>
        <v>9.046511627906977</v>
      </c>
      <c r="G96" s="173">
        <v>389</v>
      </c>
      <c r="H96" s="308"/>
      <c r="I96" s="309"/>
    </row>
    <row r="97" spans="2:9" s="5" customFormat="1" ht="15" customHeight="1">
      <c r="B97" s="39">
        <v>64</v>
      </c>
      <c r="C97" s="151">
        <v>1812</v>
      </c>
      <c r="D97" s="164" t="s">
        <v>346</v>
      </c>
      <c r="E97" s="173">
        <v>5</v>
      </c>
      <c r="F97" s="186">
        <f t="shared" si="5"/>
        <v>30</v>
      </c>
      <c r="G97" s="173">
        <v>150</v>
      </c>
      <c r="H97" s="308"/>
      <c r="I97" s="309"/>
    </row>
    <row r="98" spans="2:9" s="5" customFormat="1" ht="15" customHeight="1">
      <c r="B98" s="38">
        <v>65</v>
      </c>
      <c r="C98" s="151">
        <v>1812</v>
      </c>
      <c r="D98" s="164" t="s">
        <v>347</v>
      </c>
      <c r="E98" s="173">
        <v>11</v>
      </c>
      <c r="F98" s="186">
        <f t="shared" si="5"/>
        <v>17.272727272727273</v>
      </c>
      <c r="G98" s="173">
        <v>190</v>
      </c>
      <c r="H98" s="306"/>
      <c r="I98" s="307"/>
    </row>
    <row r="99" spans="2:9" s="5" customFormat="1" ht="15" customHeight="1">
      <c r="B99" s="39">
        <v>66</v>
      </c>
      <c r="C99" s="151">
        <v>1812</v>
      </c>
      <c r="D99" s="164" t="s">
        <v>348</v>
      </c>
      <c r="E99" s="173">
        <v>6</v>
      </c>
      <c r="F99" s="186">
        <f t="shared" si="5"/>
        <v>15</v>
      </c>
      <c r="G99" s="173">
        <v>90</v>
      </c>
      <c r="H99" s="310"/>
      <c r="I99" s="309"/>
    </row>
    <row r="100" spans="2:9" s="5" customFormat="1" ht="15" customHeight="1">
      <c r="B100" s="38">
        <v>67</v>
      </c>
      <c r="C100" s="151">
        <v>1812</v>
      </c>
      <c r="D100" s="164" t="s">
        <v>349</v>
      </c>
      <c r="E100" s="173">
        <v>12</v>
      </c>
      <c r="F100" s="186">
        <f t="shared" si="5"/>
        <v>16.666666666666668</v>
      </c>
      <c r="G100" s="173">
        <v>200</v>
      </c>
      <c r="H100" s="311"/>
      <c r="I100" s="312"/>
    </row>
    <row r="101" spans="2:9" s="5" customFormat="1" ht="15" customHeight="1">
      <c r="B101" s="39">
        <v>68</v>
      </c>
      <c r="C101" s="151">
        <v>1812</v>
      </c>
      <c r="D101" s="164" t="s">
        <v>350</v>
      </c>
      <c r="E101" s="173">
        <v>15</v>
      </c>
      <c r="F101" s="186">
        <f t="shared" si="5"/>
        <v>15</v>
      </c>
      <c r="G101" s="173">
        <v>225</v>
      </c>
      <c r="H101" s="306"/>
      <c r="I101" s="307"/>
    </row>
    <row r="102" spans="2:9" s="5" customFormat="1" ht="15" customHeight="1">
      <c r="B102" s="38">
        <v>69</v>
      </c>
      <c r="C102" s="151">
        <v>1812</v>
      </c>
      <c r="D102" s="164" t="s">
        <v>351</v>
      </c>
      <c r="E102" s="173">
        <v>12</v>
      </c>
      <c r="F102" s="186">
        <f t="shared" si="5"/>
        <v>14.166666666666666</v>
      </c>
      <c r="G102" s="173">
        <v>170</v>
      </c>
      <c r="H102" s="306"/>
      <c r="I102" s="307"/>
    </row>
    <row r="103" spans="2:9" s="5" customFormat="1" ht="15" customHeight="1">
      <c r="B103" s="39">
        <v>70</v>
      </c>
      <c r="C103" s="151">
        <v>1812</v>
      </c>
      <c r="D103" s="164" t="s">
        <v>352</v>
      </c>
      <c r="E103" s="173">
        <v>16</v>
      </c>
      <c r="F103" s="186">
        <f t="shared" si="5"/>
        <v>15.9375</v>
      </c>
      <c r="G103" s="173">
        <v>255</v>
      </c>
      <c r="H103" s="308"/>
      <c r="I103" s="309"/>
    </row>
    <row r="104" spans="2:9" s="5" customFormat="1" ht="15" customHeight="1">
      <c r="B104" s="38"/>
      <c r="C104" s="153"/>
      <c r="D104" s="154" t="s">
        <v>259</v>
      </c>
      <c r="E104" s="174">
        <f>SUM(E96:E103)</f>
        <v>120</v>
      </c>
      <c r="F104" s="174"/>
      <c r="G104" s="174">
        <f>SUM(G96:G103)</f>
        <v>1669</v>
      </c>
      <c r="H104" s="308"/>
      <c r="I104" s="309"/>
    </row>
    <row r="105" spans="2:9" s="5" customFormat="1" ht="15" customHeight="1">
      <c r="B105" s="39"/>
      <c r="C105" s="316" t="s">
        <v>353</v>
      </c>
      <c r="D105" s="317"/>
      <c r="E105" s="317"/>
      <c r="F105" s="317"/>
      <c r="G105" s="317"/>
      <c r="H105" s="317"/>
      <c r="I105" s="318"/>
    </row>
    <row r="106" spans="2:9" s="5" customFormat="1" ht="15" customHeight="1">
      <c r="B106" s="38">
        <v>71</v>
      </c>
      <c r="C106" s="151">
        <v>1812</v>
      </c>
      <c r="D106" s="164" t="s">
        <v>354</v>
      </c>
      <c r="E106" s="173">
        <v>1</v>
      </c>
      <c r="F106" s="186">
        <f>G106/E106</f>
        <v>10</v>
      </c>
      <c r="G106" s="173">
        <v>10</v>
      </c>
      <c r="H106" s="308"/>
      <c r="I106" s="309"/>
    </row>
    <row r="107" spans="2:9" s="5" customFormat="1" ht="15" customHeight="1">
      <c r="B107" s="39">
        <v>72</v>
      </c>
      <c r="C107" s="151">
        <v>1812</v>
      </c>
      <c r="D107" s="164" t="s">
        <v>355</v>
      </c>
      <c r="E107" s="173">
        <v>1</v>
      </c>
      <c r="F107" s="186">
        <f>G107/E107</f>
        <v>10</v>
      </c>
      <c r="G107" s="173">
        <v>10</v>
      </c>
      <c r="H107" s="308"/>
      <c r="I107" s="309"/>
    </row>
    <row r="108" spans="2:9" s="5" customFormat="1" ht="15" customHeight="1">
      <c r="B108" s="38">
        <v>73</v>
      </c>
      <c r="C108" s="151">
        <v>1812</v>
      </c>
      <c r="D108" s="164" t="s">
        <v>356</v>
      </c>
      <c r="E108" s="173">
        <v>1</v>
      </c>
      <c r="F108" s="186">
        <f>G108/E108</f>
        <v>20</v>
      </c>
      <c r="G108" s="173">
        <v>20</v>
      </c>
      <c r="H108" s="306"/>
      <c r="I108" s="307"/>
    </row>
    <row r="109" spans="2:9" s="5" customFormat="1" ht="15" customHeight="1">
      <c r="B109" s="39">
        <v>74</v>
      </c>
      <c r="C109" s="151">
        <v>1812</v>
      </c>
      <c r="D109" s="164" t="s">
        <v>357</v>
      </c>
      <c r="E109" s="173">
        <v>6</v>
      </c>
      <c r="F109" s="186">
        <f>G109/E109</f>
        <v>5</v>
      </c>
      <c r="G109" s="173">
        <v>30</v>
      </c>
      <c r="H109" s="310"/>
      <c r="I109" s="309"/>
    </row>
    <row r="110" spans="2:9" s="5" customFormat="1" ht="15" customHeight="1" thickBot="1">
      <c r="B110" s="38"/>
      <c r="C110" s="153"/>
      <c r="D110" s="154" t="s">
        <v>259</v>
      </c>
      <c r="E110" s="174">
        <f>SUM(E106:E109)</f>
        <v>9</v>
      </c>
      <c r="F110" s="174"/>
      <c r="G110" s="174">
        <f>SUM(G106:G109)</f>
        <v>70</v>
      </c>
      <c r="H110" s="311"/>
      <c r="I110" s="312"/>
    </row>
    <row r="111" spans="2:9" s="5" customFormat="1" ht="15" customHeight="1" thickBot="1">
      <c r="B111" s="324" t="s">
        <v>273</v>
      </c>
      <c r="C111" s="324"/>
      <c r="D111" s="324"/>
      <c r="E111" s="178">
        <f>E110+E104+E94+E90+E86+E83+E70+E60</f>
        <v>190</v>
      </c>
      <c r="F111" s="187"/>
      <c r="G111" s="178">
        <f>G110+G104+G94+G90+G86+G83+G70+G60</f>
        <v>3029</v>
      </c>
      <c r="H111" s="324"/>
      <c r="I111" s="324"/>
    </row>
    <row r="112" spans="2:9" s="32" customFormat="1" ht="9" customHeight="1" thickBot="1">
      <c r="B112" s="36"/>
      <c r="C112" s="36"/>
      <c r="D112" s="36"/>
      <c r="E112" s="37"/>
      <c r="F112" s="37"/>
      <c r="G112" s="34"/>
      <c r="H112" s="33"/>
      <c r="I112" s="33"/>
    </row>
    <row r="113" spans="2:9" ht="66" customHeight="1" thickBot="1">
      <c r="B113" s="24" t="s">
        <v>1</v>
      </c>
      <c r="C113" s="171" t="s">
        <v>3</v>
      </c>
      <c r="D113" s="24" t="s">
        <v>238</v>
      </c>
      <c r="E113" s="24" t="s">
        <v>181</v>
      </c>
      <c r="F113" s="24" t="s">
        <v>245</v>
      </c>
      <c r="G113" s="26" t="s">
        <v>241</v>
      </c>
      <c r="H113" s="324" t="s">
        <v>235</v>
      </c>
      <c r="I113" s="324"/>
    </row>
    <row r="114" spans="2:9" s="30" customFormat="1" ht="12" customHeight="1" thickBot="1">
      <c r="B114" s="31">
        <v>1</v>
      </c>
      <c r="C114" s="27">
        <v>2</v>
      </c>
      <c r="D114" s="31">
        <v>3</v>
      </c>
      <c r="E114" s="31">
        <v>4</v>
      </c>
      <c r="F114" s="31">
        <v>5</v>
      </c>
      <c r="G114" s="31">
        <v>6</v>
      </c>
      <c r="H114" s="325">
        <v>7</v>
      </c>
      <c r="I114" s="325"/>
    </row>
    <row r="115" spans="2:9" s="5" customFormat="1" ht="15" customHeight="1">
      <c r="B115" s="63"/>
      <c r="C115" s="333" t="s">
        <v>265</v>
      </c>
      <c r="D115" s="334"/>
      <c r="E115" s="334"/>
      <c r="F115" s="334"/>
      <c r="G115" s="334"/>
      <c r="H115" s="334"/>
      <c r="I115" s="335"/>
    </row>
    <row r="116" spans="2:9" s="5" customFormat="1" ht="15" customHeight="1">
      <c r="B116" s="39">
        <v>75</v>
      </c>
      <c r="C116" s="151">
        <v>1812</v>
      </c>
      <c r="D116" s="164" t="s">
        <v>358</v>
      </c>
      <c r="E116" s="173">
        <v>1</v>
      </c>
      <c r="F116" s="186">
        <f aca="true" t="shared" si="6" ref="F116:F150">G116/E116</f>
        <v>10</v>
      </c>
      <c r="G116" s="173">
        <v>10</v>
      </c>
      <c r="H116" s="306"/>
      <c r="I116" s="307"/>
    </row>
    <row r="117" spans="2:9" s="5" customFormat="1" ht="15" customHeight="1">
      <c r="B117" s="38">
        <v>76</v>
      </c>
      <c r="C117" s="151">
        <v>1812</v>
      </c>
      <c r="D117" s="164" t="s">
        <v>326</v>
      </c>
      <c r="E117" s="173">
        <v>3</v>
      </c>
      <c r="F117" s="186">
        <f t="shared" si="6"/>
        <v>10</v>
      </c>
      <c r="G117" s="173">
        <v>30</v>
      </c>
      <c r="H117" s="306"/>
      <c r="I117" s="307"/>
    </row>
    <row r="118" spans="2:9" s="5" customFormat="1" ht="15" customHeight="1">
      <c r="B118" s="39">
        <v>77</v>
      </c>
      <c r="C118" s="151">
        <v>1812</v>
      </c>
      <c r="D118" s="164" t="s">
        <v>359</v>
      </c>
      <c r="E118" s="173">
        <v>1</v>
      </c>
      <c r="F118" s="186">
        <f t="shared" si="6"/>
        <v>10</v>
      </c>
      <c r="G118" s="173">
        <v>10</v>
      </c>
      <c r="H118" s="166"/>
      <c r="I118" s="198"/>
    </row>
    <row r="119" spans="2:9" s="5" customFormat="1" ht="15" customHeight="1">
      <c r="B119" s="38">
        <v>78</v>
      </c>
      <c r="C119" s="151">
        <v>1812</v>
      </c>
      <c r="D119" s="164" t="s">
        <v>360</v>
      </c>
      <c r="E119" s="173">
        <v>4</v>
      </c>
      <c r="F119" s="186">
        <f t="shared" si="6"/>
        <v>10</v>
      </c>
      <c r="G119" s="173">
        <v>40</v>
      </c>
      <c r="H119" s="306"/>
      <c r="I119" s="307"/>
    </row>
    <row r="120" spans="2:9" s="5" customFormat="1" ht="15" customHeight="1">
      <c r="B120" s="39">
        <v>79</v>
      </c>
      <c r="C120" s="151">
        <v>1812</v>
      </c>
      <c r="D120" s="164" t="s">
        <v>361</v>
      </c>
      <c r="E120" s="173">
        <v>1</v>
      </c>
      <c r="F120" s="186">
        <f t="shared" si="6"/>
        <v>30</v>
      </c>
      <c r="G120" s="173">
        <v>30</v>
      </c>
      <c r="H120" s="306"/>
      <c r="I120" s="307"/>
    </row>
    <row r="121" spans="2:9" s="5" customFormat="1" ht="15" customHeight="1">
      <c r="B121" s="38">
        <v>80</v>
      </c>
      <c r="C121" s="151">
        <v>1812</v>
      </c>
      <c r="D121" s="164" t="s">
        <v>362</v>
      </c>
      <c r="E121" s="173">
        <v>1</v>
      </c>
      <c r="F121" s="186">
        <f t="shared" si="6"/>
        <v>60</v>
      </c>
      <c r="G121" s="173">
        <v>60</v>
      </c>
      <c r="H121" s="306"/>
      <c r="I121" s="307"/>
    </row>
    <row r="122" spans="2:9" s="5" customFormat="1" ht="15" customHeight="1">
      <c r="B122" s="39">
        <v>81</v>
      </c>
      <c r="C122" s="151">
        <v>1812</v>
      </c>
      <c r="D122" s="164" t="s">
        <v>363</v>
      </c>
      <c r="E122" s="173">
        <v>1</v>
      </c>
      <c r="F122" s="186">
        <f t="shared" si="6"/>
        <v>10</v>
      </c>
      <c r="G122" s="173">
        <v>10</v>
      </c>
      <c r="H122" s="306"/>
      <c r="I122" s="307"/>
    </row>
    <row r="123" spans="2:9" s="5" customFormat="1" ht="15" customHeight="1">
      <c r="B123" s="38">
        <v>82</v>
      </c>
      <c r="C123" s="151">
        <v>1812</v>
      </c>
      <c r="D123" s="164" t="s">
        <v>364</v>
      </c>
      <c r="E123" s="173">
        <v>1</v>
      </c>
      <c r="F123" s="186">
        <f t="shared" si="6"/>
        <v>10</v>
      </c>
      <c r="G123" s="173">
        <v>10</v>
      </c>
      <c r="H123" s="306"/>
      <c r="I123" s="307"/>
    </row>
    <row r="124" spans="2:9" s="5" customFormat="1" ht="15" customHeight="1">
      <c r="B124" s="39">
        <v>83</v>
      </c>
      <c r="C124" s="151">
        <v>1812</v>
      </c>
      <c r="D124" s="164" t="s">
        <v>365</v>
      </c>
      <c r="E124" s="173">
        <v>2</v>
      </c>
      <c r="F124" s="186">
        <f t="shared" si="6"/>
        <v>10</v>
      </c>
      <c r="G124" s="173">
        <v>20</v>
      </c>
      <c r="H124" s="306"/>
      <c r="I124" s="307"/>
    </row>
    <row r="125" spans="2:9" s="5" customFormat="1" ht="15" customHeight="1">
      <c r="B125" s="38">
        <v>84</v>
      </c>
      <c r="C125" s="151">
        <v>1812</v>
      </c>
      <c r="D125" s="164" t="s">
        <v>366</v>
      </c>
      <c r="E125" s="173">
        <v>2</v>
      </c>
      <c r="F125" s="186">
        <f t="shared" si="6"/>
        <v>10</v>
      </c>
      <c r="G125" s="173">
        <v>20</v>
      </c>
      <c r="H125" s="306"/>
      <c r="I125" s="307"/>
    </row>
    <row r="126" spans="2:9" s="5" customFormat="1" ht="15" customHeight="1">
      <c r="B126" s="39">
        <v>85</v>
      </c>
      <c r="C126" s="151">
        <v>1812</v>
      </c>
      <c r="D126" s="164" t="s">
        <v>367</v>
      </c>
      <c r="E126" s="173">
        <v>1</v>
      </c>
      <c r="F126" s="186">
        <f t="shared" si="6"/>
        <v>20</v>
      </c>
      <c r="G126" s="173">
        <v>20</v>
      </c>
      <c r="H126" s="306"/>
      <c r="I126" s="307"/>
    </row>
    <row r="127" spans="2:9" s="5" customFormat="1" ht="15" customHeight="1">
      <c r="B127" s="38">
        <v>86</v>
      </c>
      <c r="C127" s="151">
        <v>1812</v>
      </c>
      <c r="D127" s="164" t="s">
        <v>368</v>
      </c>
      <c r="E127" s="173">
        <v>1</v>
      </c>
      <c r="F127" s="186">
        <f t="shared" si="6"/>
        <v>20</v>
      </c>
      <c r="G127" s="173">
        <v>20</v>
      </c>
      <c r="H127" s="306"/>
      <c r="I127" s="307"/>
    </row>
    <row r="128" spans="2:9" s="5" customFormat="1" ht="15" customHeight="1">
      <c r="B128" s="39">
        <v>87</v>
      </c>
      <c r="C128" s="151">
        <v>1812</v>
      </c>
      <c r="D128" s="164" t="s">
        <v>368</v>
      </c>
      <c r="E128" s="173">
        <v>1</v>
      </c>
      <c r="F128" s="186">
        <f t="shared" si="6"/>
        <v>30</v>
      </c>
      <c r="G128" s="173">
        <v>30</v>
      </c>
      <c r="H128" s="166"/>
      <c r="I128" s="198"/>
    </row>
    <row r="129" spans="2:9" s="5" customFormat="1" ht="15" customHeight="1">
      <c r="B129" s="38">
        <v>88</v>
      </c>
      <c r="C129" s="151">
        <v>1812</v>
      </c>
      <c r="D129" s="164" t="s">
        <v>369</v>
      </c>
      <c r="E129" s="173">
        <v>2</v>
      </c>
      <c r="F129" s="186">
        <f t="shared" si="6"/>
        <v>10</v>
      </c>
      <c r="G129" s="173">
        <v>20</v>
      </c>
      <c r="H129" s="306"/>
      <c r="I129" s="307"/>
    </row>
    <row r="130" spans="2:9" s="5" customFormat="1" ht="15" customHeight="1">
      <c r="B130" s="39">
        <v>89</v>
      </c>
      <c r="C130" s="151">
        <v>1812</v>
      </c>
      <c r="D130" s="164" t="s">
        <v>370</v>
      </c>
      <c r="E130" s="173">
        <v>1</v>
      </c>
      <c r="F130" s="186">
        <f t="shared" si="6"/>
        <v>10</v>
      </c>
      <c r="G130" s="173">
        <v>10</v>
      </c>
      <c r="H130" s="306"/>
      <c r="I130" s="307"/>
    </row>
    <row r="131" spans="2:9" s="5" customFormat="1" ht="15" customHeight="1">
      <c r="B131" s="38">
        <v>90</v>
      </c>
      <c r="C131" s="151">
        <v>1812</v>
      </c>
      <c r="D131" s="164" t="s">
        <v>371</v>
      </c>
      <c r="E131" s="173">
        <v>1</v>
      </c>
      <c r="F131" s="186">
        <f t="shared" si="6"/>
        <v>20</v>
      </c>
      <c r="G131" s="173">
        <v>20</v>
      </c>
      <c r="H131" s="306"/>
      <c r="I131" s="307"/>
    </row>
    <row r="132" spans="2:9" s="5" customFormat="1" ht="15" customHeight="1">
      <c r="B132" s="39">
        <v>91</v>
      </c>
      <c r="C132" s="151">
        <v>1812</v>
      </c>
      <c r="D132" s="164" t="s">
        <v>372</v>
      </c>
      <c r="E132" s="173">
        <v>2</v>
      </c>
      <c r="F132" s="186">
        <f t="shared" si="6"/>
        <v>5</v>
      </c>
      <c r="G132" s="173">
        <v>10</v>
      </c>
      <c r="H132" s="306"/>
      <c r="I132" s="307"/>
    </row>
    <row r="133" spans="2:9" s="5" customFormat="1" ht="15" customHeight="1">
      <c r="B133" s="38">
        <v>92</v>
      </c>
      <c r="C133" s="151">
        <v>1812</v>
      </c>
      <c r="D133" s="164" t="s">
        <v>373</v>
      </c>
      <c r="E133" s="173">
        <v>1</v>
      </c>
      <c r="F133" s="186">
        <f t="shared" si="6"/>
        <v>5</v>
      </c>
      <c r="G133" s="173">
        <v>5</v>
      </c>
      <c r="H133" s="306"/>
      <c r="I133" s="307"/>
    </row>
    <row r="134" spans="2:9" s="5" customFormat="1" ht="15" customHeight="1">
      <c r="B134" s="39">
        <v>93</v>
      </c>
      <c r="C134" s="151">
        <v>1812</v>
      </c>
      <c r="D134" s="164" t="s">
        <v>374</v>
      </c>
      <c r="E134" s="173">
        <v>1</v>
      </c>
      <c r="F134" s="186">
        <f t="shared" si="6"/>
        <v>20</v>
      </c>
      <c r="G134" s="173">
        <v>20</v>
      </c>
      <c r="H134" s="306"/>
      <c r="I134" s="307"/>
    </row>
    <row r="135" spans="2:9" s="5" customFormat="1" ht="15" customHeight="1">
      <c r="B135" s="38">
        <v>94</v>
      </c>
      <c r="C135" s="151">
        <v>1812</v>
      </c>
      <c r="D135" s="164" t="s">
        <v>374</v>
      </c>
      <c r="E135" s="173">
        <v>3</v>
      </c>
      <c r="F135" s="186">
        <f t="shared" si="6"/>
        <v>5</v>
      </c>
      <c r="G135" s="173">
        <v>15</v>
      </c>
      <c r="H135" s="306"/>
      <c r="I135" s="307"/>
    </row>
    <row r="136" spans="2:9" s="5" customFormat="1" ht="15" customHeight="1">
      <c r="B136" s="39">
        <v>95</v>
      </c>
      <c r="C136" s="151">
        <v>1812</v>
      </c>
      <c r="D136" s="164" t="s">
        <v>375</v>
      </c>
      <c r="E136" s="173">
        <v>3</v>
      </c>
      <c r="F136" s="186">
        <f t="shared" si="6"/>
        <v>10</v>
      </c>
      <c r="G136" s="173">
        <v>30</v>
      </c>
      <c r="H136" s="306"/>
      <c r="I136" s="307"/>
    </row>
    <row r="137" spans="2:9" s="5" customFormat="1" ht="15" customHeight="1">
      <c r="B137" s="38">
        <v>96</v>
      </c>
      <c r="C137" s="151">
        <v>1812</v>
      </c>
      <c r="D137" s="164" t="s">
        <v>376</v>
      </c>
      <c r="E137" s="173">
        <v>1</v>
      </c>
      <c r="F137" s="186">
        <f t="shared" si="6"/>
        <v>10</v>
      </c>
      <c r="G137" s="173">
        <v>10</v>
      </c>
      <c r="H137" s="306"/>
      <c r="I137" s="307"/>
    </row>
    <row r="138" spans="2:9" s="5" customFormat="1" ht="15" customHeight="1">
      <c r="B138" s="39">
        <v>97</v>
      </c>
      <c r="C138" s="151">
        <v>1812</v>
      </c>
      <c r="D138" s="164" t="s">
        <v>377</v>
      </c>
      <c r="E138" s="173">
        <v>1</v>
      </c>
      <c r="F138" s="186">
        <f t="shared" si="6"/>
        <v>20</v>
      </c>
      <c r="G138" s="173">
        <v>20</v>
      </c>
      <c r="H138" s="306"/>
      <c r="I138" s="307"/>
    </row>
    <row r="139" spans="2:9" s="5" customFormat="1" ht="15" customHeight="1">
      <c r="B139" s="38">
        <v>98</v>
      </c>
      <c r="C139" s="151">
        <v>1812</v>
      </c>
      <c r="D139" s="164" t="s">
        <v>378</v>
      </c>
      <c r="E139" s="173">
        <v>1</v>
      </c>
      <c r="F139" s="186">
        <f t="shared" si="6"/>
        <v>30</v>
      </c>
      <c r="G139" s="173">
        <v>30</v>
      </c>
      <c r="H139" s="306"/>
      <c r="I139" s="307"/>
    </row>
    <row r="140" spans="2:9" s="5" customFormat="1" ht="15" customHeight="1">
      <c r="B140" s="39">
        <v>99</v>
      </c>
      <c r="C140" s="151">
        <v>1812</v>
      </c>
      <c r="D140" s="164" t="s">
        <v>379</v>
      </c>
      <c r="E140" s="173">
        <v>1</v>
      </c>
      <c r="F140" s="186">
        <f t="shared" si="6"/>
        <v>30</v>
      </c>
      <c r="G140" s="173">
        <v>30</v>
      </c>
      <c r="H140" s="306"/>
      <c r="I140" s="307"/>
    </row>
    <row r="141" spans="2:9" s="5" customFormat="1" ht="15" customHeight="1">
      <c r="B141" s="38">
        <v>100</v>
      </c>
      <c r="C141" s="151">
        <v>1812</v>
      </c>
      <c r="D141" s="164" t="s">
        <v>380</v>
      </c>
      <c r="E141" s="173">
        <v>1</v>
      </c>
      <c r="F141" s="186">
        <f t="shared" si="6"/>
        <v>15</v>
      </c>
      <c r="G141" s="173">
        <v>15</v>
      </c>
      <c r="H141" s="167"/>
      <c r="I141" s="199"/>
    </row>
    <row r="142" spans="2:9" s="5" customFormat="1" ht="15" customHeight="1">
      <c r="B142" s="39">
        <v>101</v>
      </c>
      <c r="C142" s="151">
        <v>1812</v>
      </c>
      <c r="D142" s="164" t="s">
        <v>381</v>
      </c>
      <c r="E142" s="173">
        <v>1</v>
      </c>
      <c r="F142" s="186">
        <f t="shared" si="6"/>
        <v>20</v>
      </c>
      <c r="G142" s="173">
        <v>20</v>
      </c>
      <c r="H142" s="306"/>
      <c r="I142" s="307"/>
    </row>
    <row r="143" spans="2:9" s="5" customFormat="1" ht="15" customHeight="1">
      <c r="B143" s="38">
        <v>102</v>
      </c>
      <c r="C143" s="151">
        <v>1812</v>
      </c>
      <c r="D143" s="164" t="s">
        <v>382</v>
      </c>
      <c r="E143" s="173">
        <v>1</v>
      </c>
      <c r="F143" s="186">
        <f t="shared" si="6"/>
        <v>10</v>
      </c>
      <c r="G143" s="173">
        <v>10</v>
      </c>
      <c r="H143" s="306"/>
      <c r="I143" s="307"/>
    </row>
    <row r="144" spans="2:9" s="5" customFormat="1" ht="15" customHeight="1">
      <c r="B144" s="39">
        <v>103</v>
      </c>
      <c r="C144" s="151">
        <v>1812</v>
      </c>
      <c r="D144" s="164" t="s">
        <v>383</v>
      </c>
      <c r="E144" s="173">
        <v>1</v>
      </c>
      <c r="F144" s="186">
        <f t="shared" si="6"/>
        <v>10</v>
      </c>
      <c r="G144" s="173">
        <v>10</v>
      </c>
      <c r="H144" s="166"/>
      <c r="I144" s="198"/>
    </row>
    <row r="145" spans="2:9" s="5" customFormat="1" ht="15" customHeight="1">
      <c r="B145" s="38">
        <v>104</v>
      </c>
      <c r="C145" s="151">
        <v>1812</v>
      </c>
      <c r="D145" s="164" t="s">
        <v>384</v>
      </c>
      <c r="E145" s="173">
        <v>8</v>
      </c>
      <c r="F145" s="186">
        <f t="shared" si="6"/>
        <v>10</v>
      </c>
      <c r="G145" s="173">
        <v>80</v>
      </c>
      <c r="H145" s="306"/>
      <c r="I145" s="307"/>
    </row>
    <row r="146" spans="2:9" s="5" customFormat="1" ht="15" customHeight="1">
      <c r="B146" s="39">
        <v>105</v>
      </c>
      <c r="C146" s="151">
        <v>1812</v>
      </c>
      <c r="D146" s="164" t="s">
        <v>385</v>
      </c>
      <c r="E146" s="173">
        <v>1</v>
      </c>
      <c r="F146" s="186">
        <f t="shared" si="6"/>
        <v>55</v>
      </c>
      <c r="G146" s="173">
        <v>55</v>
      </c>
      <c r="H146" s="306"/>
      <c r="I146" s="307"/>
    </row>
    <row r="147" spans="2:9" s="5" customFormat="1" ht="15" customHeight="1">
      <c r="B147" s="38">
        <v>106</v>
      </c>
      <c r="C147" s="151">
        <v>1812</v>
      </c>
      <c r="D147" s="164" t="s">
        <v>386</v>
      </c>
      <c r="E147" s="173">
        <v>3</v>
      </c>
      <c r="F147" s="186">
        <f t="shared" si="6"/>
        <v>10</v>
      </c>
      <c r="G147" s="173">
        <v>30</v>
      </c>
      <c r="H147" s="306"/>
      <c r="I147" s="307"/>
    </row>
    <row r="148" spans="2:9" s="5" customFormat="1" ht="15" customHeight="1">
      <c r="B148" s="39">
        <v>107</v>
      </c>
      <c r="C148" s="151">
        <v>1812</v>
      </c>
      <c r="D148" s="164" t="s">
        <v>387</v>
      </c>
      <c r="E148" s="173">
        <v>2</v>
      </c>
      <c r="F148" s="186">
        <f t="shared" si="6"/>
        <v>10</v>
      </c>
      <c r="G148" s="173">
        <v>20</v>
      </c>
      <c r="H148" s="166"/>
      <c r="I148" s="198"/>
    </row>
    <row r="149" spans="2:9" s="5" customFormat="1" ht="15" customHeight="1">
      <c r="B149" s="38">
        <v>108</v>
      </c>
      <c r="C149" s="151">
        <v>1812</v>
      </c>
      <c r="D149" s="164" t="s">
        <v>388</v>
      </c>
      <c r="E149" s="173">
        <v>2</v>
      </c>
      <c r="F149" s="186">
        <f t="shared" si="6"/>
        <v>5</v>
      </c>
      <c r="G149" s="173">
        <v>10</v>
      </c>
      <c r="H149" s="306"/>
      <c r="I149" s="307"/>
    </row>
    <row r="150" spans="2:9" s="5" customFormat="1" ht="15" customHeight="1">
      <c r="B150" s="39">
        <v>109</v>
      </c>
      <c r="C150" s="151">
        <v>1812</v>
      </c>
      <c r="D150" s="164" t="s">
        <v>389</v>
      </c>
      <c r="E150" s="173">
        <v>2</v>
      </c>
      <c r="F150" s="186">
        <f t="shared" si="6"/>
        <v>10</v>
      </c>
      <c r="G150" s="173">
        <v>20</v>
      </c>
      <c r="H150" s="308"/>
      <c r="I150" s="309"/>
    </row>
    <row r="151" spans="2:9" s="5" customFormat="1" ht="15" customHeight="1">
      <c r="B151" s="38"/>
      <c r="C151" s="153"/>
      <c r="D151" s="154" t="s">
        <v>259</v>
      </c>
      <c r="E151" s="174">
        <f>SUM(E116:E150)</f>
        <v>60</v>
      </c>
      <c r="F151" s="174"/>
      <c r="G151" s="174">
        <f>SUM(G116:G150)</f>
        <v>800</v>
      </c>
      <c r="H151" s="308"/>
      <c r="I151" s="309"/>
    </row>
    <row r="152" spans="2:9" s="5" customFormat="1" ht="15" customHeight="1">
      <c r="B152" s="39"/>
      <c r="C152" s="316" t="s">
        <v>390</v>
      </c>
      <c r="D152" s="317"/>
      <c r="E152" s="317"/>
      <c r="F152" s="317"/>
      <c r="G152" s="317"/>
      <c r="H152" s="317"/>
      <c r="I152" s="318"/>
    </row>
    <row r="153" spans="2:9" s="5" customFormat="1" ht="15" customHeight="1">
      <c r="B153" s="38">
        <v>110</v>
      </c>
      <c r="C153" s="151">
        <v>1812</v>
      </c>
      <c r="D153" s="164" t="s">
        <v>391</v>
      </c>
      <c r="E153" s="173">
        <v>2</v>
      </c>
      <c r="F153" s="186">
        <f aca="true" t="shared" si="7" ref="F153:F165">G153/E153</f>
        <v>10</v>
      </c>
      <c r="G153" s="173">
        <v>20</v>
      </c>
      <c r="H153" s="308"/>
      <c r="I153" s="309"/>
    </row>
    <row r="154" spans="2:9" s="5" customFormat="1" ht="15" customHeight="1">
      <c r="B154" s="39">
        <v>111</v>
      </c>
      <c r="C154" s="151">
        <v>1812</v>
      </c>
      <c r="D154" s="164" t="s">
        <v>392</v>
      </c>
      <c r="E154" s="173">
        <v>2</v>
      </c>
      <c r="F154" s="186">
        <f t="shared" si="7"/>
        <v>15</v>
      </c>
      <c r="G154" s="173">
        <v>30</v>
      </c>
      <c r="H154" s="308"/>
      <c r="I154" s="309"/>
    </row>
    <row r="155" spans="2:9" s="5" customFormat="1" ht="15" customHeight="1">
      <c r="B155" s="38">
        <v>112</v>
      </c>
      <c r="C155" s="151">
        <v>1812</v>
      </c>
      <c r="D155" s="164" t="s">
        <v>393</v>
      </c>
      <c r="E155" s="173">
        <v>5</v>
      </c>
      <c r="F155" s="186">
        <f t="shared" si="7"/>
        <v>10</v>
      </c>
      <c r="G155" s="173">
        <v>50</v>
      </c>
      <c r="H155" s="306"/>
      <c r="I155" s="307"/>
    </row>
    <row r="156" spans="2:9" s="5" customFormat="1" ht="15" customHeight="1">
      <c r="B156" s="39">
        <v>113</v>
      </c>
      <c r="C156" s="151">
        <v>1812</v>
      </c>
      <c r="D156" s="164" t="s">
        <v>394</v>
      </c>
      <c r="E156" s="173">
        <v>1</v>
      </c>
      <c r="F156" s="186">
        <f t="shared" si="7"/>
        <v>10</v>
      </c>
      <c r="G156" s="173">
        <v>10</v>
      </c>
      <c r="H156" s="310"/>
      <c r="I156" s="309"/>
    </row>
    <row r="157" spans="2:9" s="5" customFormat="1" ht="15" customHeight="1">
      <c r="B157" s="38">
        <v>114</v>
      </c>
      <c r="C157" s="151">
        <v>1812</v>
      </c>
      <c r="D157" s="164" t="s">
        <v>395</v>
      </c>
      <c r="E157" s="173">
        <v>1</v>
      </c>
      <c r="F157" s="186">
        <f t="shared" si="7"/>
        <v>5</v>
      </c>
      <c r="G157" s="173">
        <v>5</v>
      </c>
      <c r="H157" s="311"/>
      <c r="I157" s="312"/>
    </row>
    <row r="158" spans="2:9" s="5" customFormat="1" ht="15" customHeight="1">
      <c r="B158" s="39">
        <v>115</v>
      </c>
      <c r="C158" s="151">
        <v>1812</v>
      </c>
      <c r="D158" s="164" t="s">
        <v>396</v>
      </c>
      <c r="E158" s="173">
        <v>5</v>
      </c>
      <c r="F158" s="186">
        <f t="shared" si="7"/>
        <v>5</v>
      </c>
      <c r="G158" s="173">
        <v>25</v>
      </c>
      <c r="H158" s="306"/>
      <c r="I158" s="307"/>
    </row>
    <row r="159" spans="2:9" s="5" customFormat="1" ht="15" customHeight="1">
      <c r="B159" s="38">
        <v>116</v>
      </c>
      <c r="C159" s="151">
        <v>1812</v>
      </c>
      <c r="D159" s="164" t="s">
        <v>397</v>
      </c>
      <c r="E159" s="173">
        <v>1</v>
      </c>
      <c r="F159" s="186">
        <f t="shared" si="7"/>
        <v>6</v>
      </c>
      <c r="G159" s="173">
        <v>6</v>
      </c>
      <c r="H159" s="306"/>
      <c r="I159" s="307"/>
    </row>
    <row r="160" spans="2:9" s="5" customFormat="1" ht="15" customHeight="1">
      <c r="B160" s="39">
        <v>117</v>
      </c>
      <c r="C160" s="151">
        <v>1812</v>
      </c>
      <c r="D160" s="164" t="s">
        <v>398</v>
      </c>
      <c r="E160" s="173">
        <v>1</v>
      </c>
      <c r="F160" s="186">
        <f t="shared" si="7"/>
        <v>6</v>
      </c>
      <c r="G160" s="173">
        <v>6</v>
      </c>
      <c r="H160" s="308"/>
      <c r="I160" s="309"/>
    </row>
    <row r="161" spans="2:9" s="5" customFormat="1" ht="15" customHeight="1">
      <c r="B161" s="38">
        <v>118</v>
      </c>
      <c r="C161" s="151">
        <v>1812</v>
      </c>
      <c r="D161" s="164" t="s">
        <v>399</v>
      </c>
      <c r="E161" s="173">
        <v>2</v>
      </c>
      <c r="F161" s="186">
        <f t="shared" si="7"/>
        <v>10</v>
      </c>
      <c r="G161" s="173">
        <v>20</v>
      </c>
      <c r="H161" s="308"/>
      <c r="I161" s="309"/>
    </row>
    <row r="162" spans="2:9" s="5" customFormat="1" ht="15" customHeight="1">
      <c r="B162" s="39">
        <v>119</v>
      </c>
      <c r="C162" s="151">
        <v>1812</v>
      </c>
      <c r="D162" s="164" t="s">
        <v>400</v>
      </c>
      <c r="E162" s="173">
        <v>1</v>
      </c>
      <c r="F162" s="186">
        <f t="shared" si="7"/>
        <v>20</v>
      </c>
      <c r="G162" s="173">
        <v>20</v>
      </c>
      <c r="H162" s="168"/>
      <c r="I162" s="200"/>
    </row>
    <row r="163" spans="2:9" s="5" customFormat="1" ht="15" customHeight="1">
      <c r="B163" s="38">
        <v>120</v>
      </c>
      <c r="C163" s="151">
        <v>1812</v>
      </c>
      <c r="D163" s="164" t="s">
        <v>401</v>
      </c>
      <c r="E163" s="173">
        <v>2</v>
      </c>
      <c r="F163" s="186">
        <f t="shared" si="7"/>
        <v>7.5</v>
      </c>
      <c r="G163" s="173">
        <v>15</v>
      </c>
      <c r="H163" s="308"/>
      <c r="I163" s="309"/>
    </row>
    <row r="164" spans="2:9" s="5" customFormat="1" ht="15" customHeight="1">
      <c r="B164" s="39">
        <v>121</v>
      </c>
      <c r="C164" s="151">
        <v>1812</v>
      </c>
      <c r="D164" s="164" t="s">
        <v>402</v>
      </c>
      <c r="E164" s="173">
        <v>7</v>
      </c>
      <c r="F164" s="186">
        <f t="shared" si="7"/>
        <v>5</v>
      </c>
      <c r="G164" s="173">
        <v>35</v>
      </c>
      <c r="H164" s="308"/>
      <c r="I164" s="309"/>
    </row>
    <row r="165" spans="2:9" s="5" customFormat="1" ht="15" customHeight="1">
      <c r="B165" s="38">
        <v>122</v>
      </c>
      <c r="C165" s="151">
        <v>1812</v>
      </c>
      <c r="D165" s="164" t="s">
        <v>403</v>
      </c>
      <c r="E165" s="173">
        <v>1</v>
      </c>
      <c r="F165" s="186">
        <f t="shared" si="7"/>
        <v>10</v>
      </c>
      <c r="G165" s="173">
        <v>10</v>
      </c>
      <c r="H165" s="306"/>
      <c r="I165" s="307"/>
    </row>
    <row r="166" spans="2:9" s="5" customFormat="1" ht="15" customHeight="1" thickBot="1">
      <c r="B166" s="39"/>
      <c r="C166" s="153"/>
      <c r="D166" s="154" t="s">
        <v>259</v>
      </c>
      <c r="E166" s="174">
        <f>SUM(E153:E165)</f>
        <v>31</v>
      </c>
      <c r="F166" s="174"/>
      <c r="G166" s="174">
        <f>SUM(G153:G165)</f>
        <v>252</v>
      </c>
      <c r="H166" s="310"/>
      <c r="I166" s="309"/>
    </row>
    <row r="167" spans="2:9" s="5" customFormat="1" ht="15" customHeight="1" thickBot="1">
      <c r="B167" s="324" t="s">
        <v>274</v>
      </c>
      <c r="C167" s="324"/>
      <c r="D167" s="324"/>
      <c r="E167" s="178">
        <f>E166+E151</f>
        <v>91</v>
      </c>
      <c r="F167" s="187"/>
      <c r="G167" s="178">
        <f>G166+G151</f>
        <v>1052</v>
      </c>
      <c r="H167" s="324"/>
      <c r="I167" s="324"/>
    </row>
    <row r="168" spans="2:9" s="32" customFormat="1" ht="9" customHeight="1">
      <c r="B168" s="36"/>
      <c r="C168" s="36"/>
      <c r="D168" s="36"/>
      <c r="E168" s="37"/>
      <c r="F168" s="37"/>
      <c r="G168" s="34"/>
      <c r="H168" s="33"/>
      <c r="I168" s="33"/>
    </row>
    <row r="169" spans="2:9" s="32" customFormat="1" ht="9" customHeight="1" thickBot="1">
      <c r="B169" s="36"/>
      <c r="C169" s="36"/>
      <c r="D169" s="36"/>
      <c r="E169" s="37"/>
      <c r="F169" s="37"/>
      <c r="G169" s="34"/>
      <c r="H169" s="33"/>
      <c r="I169" s="33"/>
    </row>
    <row r="170" spans="2:9" ht="66" customHeight="1" thickBot="1">
      <c r="B170" s="24" t="s">
        <v>1</v>
      </c>
      <c r="C170" s="171" t="s">
        <v>3</v>
      </c>
      <c r="D170" s="24" t="s">
        <v>238</v>
      </c>
      <c r="E170" s="24" t="s">
        <v>181</v>
      </c>
      <c r="F170" s="24" t="s">
        <v>245</v>
      </c>
      <c r="G170" s="26" t="s">
        <v>241</v>
      </c>
      <c r="H170" s="324" t="s">
        <v>235</v>
      </c>
      <c r="I170" s="324"/>
    </row>
    <row r="171" spans="2:9" s="30" customFormat="1" ht="12" customHeight="1" thickBot="1">
      <c r="B171" s="31">
        <v>1</v>
      </c>
      <c r="C171" s="27">
        <v>2</v>
      </c>
      <c r="D171" s="31">
        <v>3</v>
      </c>
      <c r="E171" s="31">
        <v>4</v>
      </c>
      <c r="F171" s="31">
        <v>5</v>
      </c>
      <c r="G171" s="31">
        <v>6</v>
      </c>
      <c r="H171" s="325">
        <v>7</v>
      </c>
      <c r="I171" s="325"/>
    </row>
    <row r="172" spans="2:9" s="5" customFormat="1" ht="15" customHeight="1">
      <c r="B172" s="63"/>
      <c r="C172" s="336" t="s">
        <v>268</v>
      </c>
      <c r="D172" s="337"/>
      <c r="E172" s="337"/>
      <c r="F172" s="337"/>
      <c r="G172" s="337"/>
      <c r="H172" s="337"/>
      <c r="I172" s="338"/>
    </row>
    <row r="173" spans="2:9" s="5" customFormat="1" ht="15" customHeight="1">
      <c r="B173" s="39">
        <v>123</v>
      </c>
      <c r="C173" s="151">
        <v>1812</v>
      </c>
      <c r="D173" s="164" t="s">
        <v>404</v>
      </c>
      <c r="E173" s="155">
        <v>2</v>
      </c>
      <c r="F173" s="188">
        <f aca="true" t="shared" si="8" ref="F173:F220">G173/E173</f>
        <v>10</v>
      </c>
      <c r="G173" s="155">
        <v>20</v>
      </c>
      <c r="H173" s="306"/>
      <c r="I173" s="307"/>
    </row>
    <row r="174" spans="2:9" s="5" customFormat="1" ht="15" customHeight="1">
      <c r="B174" s="38">
        <v>124</v>
      </c>
      <c r="C174" s="151">
        <v>1812</v>
      </c>
      <c r="D174" s="164" t="s">
        <v>405</v>
      </c>
      <c r="E174" s="155">
        <v>1</v>
      </c>
      <c r="F174" s="188">
        <f t="shared" si="8"/>
        <v>10</v>
      </c>
      <c r="G174" s="155">
        <v>10</v>
      </c>
      <c r="H174" s="306"/>
      <c r="I174" s="307"/>
    </row>
    <row r="175" spans="2:9" s="5" customFormat="1" ht="15" customHeight="1">
      <c r="B175" s="39">
        <v>125</v>
      </c>
      <c r="C175" s="151">
        <v>1812</v>
      </c>
      <c r="D175" s="164" t="s">
        <v>406</v>
      </c>
      <c r="E175" s="155">
        <v>1</v>
      </c>
      <c r="F175" s="188">
        <f t="shared" si="8"/>
        <v>10</v>
      </c>
      <c r="G175" s="155">
        <v>10</v>
      </c>
      <c r="H175" s="166"/>
      <c r="I175" s="198"/>
    </row>
    <row r="176" spans="2:9" s="5" customFormat="1" ht="15" customHeight="1">
      <c r="B176" s="38">
        <v>126</v>
      </c>
      <c r="C176" s="151">
        <v>1812</v>
      </c>
      <c r="D176" s="164" t="s">
        <v>407</v>
      </c>
      <c r="E176" s="155">
        <v>1</v>
      </c>
      <c r="F176" s="188">
        <f t="shared" si="8"/>
        <v>10</v>
      </c>
      <c r="G176" s="155">
        <v>10</v>
      </c>
      <c r="H176" s="306"/>
      <c r="I176" s="307"/>
    </row>
    <row r="177" spans="2:9" s="5" customFormat="1" ht="15" customHeight="1">
      <c r="B177" s="39">
        <v>127</v>
      </c>
      <c r="C177" s="151">
        <v>1812</v>
      </c>
      <c r="D177" s="164" t="s">
        <v>408</v>
      </c>
      <c r="E177" s="155">
        <v>5</v>
      </c>
      <c r="F177" s="188">
        <f t="shared" si="8"/>
        <v>10</v>
      </c>
      <c r="G177" s="155">
        <v>50</v>
      </c>
      <c r="H177" s="306"/>
      <c r="I177" s="307"/>
    </row>
    <row r="178" spans="2:9" s="5" customFormat="1" ht="15" customHeight="1">
      <c r="B178" s="38">
        <v>128</v>
      </c>
      <c r="C178" s="151">
        <v>1812</v>
      </c>
      <c r="D178" s="164" t="s">
        <v>409</v>
      </c>
      <c r="E178" s="155">
        <v>1</v>
      </c>
      <c r="F178" s="188">
        <f t="shared" si="8"/>
        <v>10</v>
      </c>
      <c r="G178" s="155">
        <v>10</v>
      </c>
      <c r="H178" s="306"/>
      <c r="I178" s="307"/>
    </row>
    <row r="179" spans="2:9" s="5" customFormat="1" ht="15" customHeight="1">
      <c r="B179" s="39">
        <v>129</v>
      </c>
      <c r="C179" s="151">
        <v>1812</v>
      </c>
      <c r="D179" s="164" t="s">
        <v>410</v>
      </c>
      <c r="E179" s="155">
        <v>1</v>
      </c>
      <c r="F179" s="188">
        <f t="shared" si="8"/>
        <v>10</v>
      </c>
      <c r="G179" s="155">
        <v>10</v>
      </c>
      <c r="H179" s="306"/>
      <c r="I179" s="307"/>
    </row>
    <row r="180" spans="2:9" s="5" customFormat="1" ht="15" customHeight="1">
      <c r="B180" s="38">
        <v>130</v>
      </c>
      <c r="C180" s="151">
        <v>1812</v>
      </c>
      <c r="D180" s="164" t="s">
        <v>411</v>
      </c>
      <c r="E180" s="155">
        <v>2</v>
      </c>
      <c r="F180" s="188">
        <f t="shared" si="8"/>
        <v>10</v>
      </c>
      <c r="G180" s="155">
        <v>20</v>
      </c>
      <c r="H180" s="306"/>
      <c r="I180" s="307"/>
    </row>
    <row r="181" spans="2:9" s="5" customFormat="1" ht="15" customHeight="1">
      <c r="B181" s="39">
        <v>131</v>
      </c>
      <c r="C181" s="151">
        <v>1812</v>
      </c>
      <c r="D181" s="164" t="s">
        <v>412</v>
      </c>
      <c r="E181" s="155">
        <v>1</v>
      </c>
      <c r="F181" s="188">
        <f t="shared" si="8"/>
        <v>10</v>
      </c>
      <c r="G181" s="155">
        <v>10</v>
      </c>
      <c r="H181" s="306"/>
      <c r="I181" s="307"/>
    </row>
    <row r="182" spans="2:9" s="5" customFormat="1" ht="15" customHeight="1">
      <c r="B182" s="38">
        <v>132</v>
      </c>
      <c r="C182" s="151">
        <v>1812</v>
      </c>
      <c r="D182" s="164" t="s">
        <v>413</v>
      </c>
      <c r="E182" s="155">
        <v>1</v>
      </c>
      <c r="F182" s="188">
        <f t="shared" si="8"/>
        <v>10</v>
      </c>
      <c r="G182" s="155">
        <v>10</v>
      </c>
      <c r="H182" s="306"/>
      <c r="I182" s="307"/>
    </row>
    <row r="183" spans="2:9" s="5" customFormat="1" ht="15" customHeight="1">
      <c r="B183" s="39">
        <v>133</v>
      </c>
      <c r="C183" s="151">
        <v>1812</v>
      </c>
      <c r="D183" s="164" t="s">
        <v>414</v>
      </c>
      <c r="E183" s="155">
        <v>1</v>
      </c>
      <c r="F183" s="188">
        <f t="shared" si="8"/>
        <v>3</v>
      </c>
      <c r="G183" s="155">
        <v>3</v>
      </c>
      <c r="H183" s="306"/>
      <c r="I183" s="307"/>
    </row>
    <row r="184" spans="2:9" s="5" customFormat="1" ht="15" customHeight="1">
      <c r="B184" s="38">
        <v>134</v>
      </c>
      <c r="C184" s="151">
        <v>1812</v>
      </c>
      <c r="D184" s="164" t="s">
        <v>415</v>
      </c>
      <c r="E184" s="155">
        <v>1</v>
      </c>
      <c r="F184" s="188">
        <f t="shared" si="8"/>
        <v>3</v>
      </c>
      <c r="G184" s="155">
        <v>3</v>
      </c>
      <c r="H184" s="306"/>
      <c r="I184" s="307"/>
    </row>
    <row r="185" spans="2:9" s="5" customFormat="1" ht="15" customHeight="1">
      <c r="B185" s="39">
        <v>135</v>
      </c>
      <c r="C185" s="151">
        <v>1812</v>
      </c>
      <c r="D185" s="164" t="s">
        <v>416</v>
      </c>
      <c r="E185" s="155">
        <v>9</v>
      </c>
      <c r="F185" s="188">
        <f t="shared" si="8"/>
        <v>20</v>
      </c>
      <c r="G185" s="155">
        <v>180</v>
      </c>
      <c r="H185" s="166"/>
      <c r="I185" s="198"/>
    </row>
    <row r="186" spans="2:9" s="5" customFormat="1" ht="15" customHeight="1">
      <c r="B186" s="38">
        <v>136</v>
      </c>
      <c r="C186" s="151">
        <v>1812</v>
      </c>
      <c r="D186" s="164" t="s">
        <v>417</v>
      </c>
      <c r="E186" s="155">
        <v>1</v>
      </c>
      <c r="F186" s="188">
        <f t="shared" si="8"/>
        <v>10</v>
      </c>
      <c r="G186" s="155">
        <v>10</v>
      </c>
      <c r="H186" s="306"/>
      <c r="I186" s="307"/>
    </row>
    <row r="187" spans="2:9" s="5" customFormat="1" ht="15" customHeight="1">
      <c r="B187" s="39">
        <v>137</v>
      </c>
      <c r="C187" s="151">
        <v>1812</v>
      </c>
      <c r="D187" s="164" t="s">
        <v>418</v>
      </c>
      <c r="E187" s="155">
        <v>1</v>
      </c>
      <c r="F187" s="188">
        <f t="shared" si="8"/>
        <v>5</v>
      </c>
      <c r="G187" s="155">
        <v>5</v>
      </c>
      <c r="H187" s="306"/>
      <c r="I187" s="307"/>
    </row>
    <row r="188" spans="2:9" s="5" customFormat="1" ht="15" customHeight="1">
      <c r="B188" s="38">
        <v>138</v>
      </c>
      <c r="C188" s="151">
        <v>1812</v>
      </c>
      <c r="D188" s="164" t="s">
        <v>419</v>
      </c>
      <c r="E188" s="155">
        <v>2</v>
      </c>
      <c r="F188" s="188">
        <f t="shared" si="8"/>
        <v>10</v>
      </c>
      <c r="G188" s="155">
        <v>20</v>
      </c>
      <c r="H188" s="306"/>
      <c r="I188" s="307"/>
    </row>
    <row r="189" spans="2:9" s="5" customFormat="1" ht="15" customHeight="1">
      <c r="B189" s="39">
        <v>139</v>
      </c>
      <c r="C189" s="151">
        <v>1812</v>
      </c>
      <c r="D189" s="164" t="s">
        <v>420</v>
      </c>
      <c r="E189" s="155">
        <v>1</v>
      </c>
      <c r="F189" s="188">
        <f t="shared" si="8"/>
        <v>10</v>
      </c>
      <c r="G189" s="155">
        <v>10</v>
      </c>
      <c r="H189" s="306"/>
      <c r="I189" s="307"/>
    </row>
    <row r="190" spans="2:9" s="5" customFormat="1" ht="15" customHeight="1">
      <c r="B190" s="38">
        <v>140</v>
      </c>
      <c r="C190" s="151">
        <v>1812</v>
      </c>
      <c r="D190" s="164" t="s">
        <v>421</v>
      </c>
      <c r="E190" s="155">
        <v>1</v>
      </c>
      <c r="F190" s="188">
        <f t="shared" si="8"/>
        <v>5</v>
      </c>
      <c r="G190" s="155">
        <v>5</v>
      </c>
      <c r="H190" s="306"/>
      <c r="I190" s="307"/>
    </row>
    <row r="191" spans="2:9" s="5" customFormat="1" ht="15" customHeight="1">
      <c r="B191" s="39">
        <v>141</v>
      </c>
      <c r="C191" s="151">
        <v>1812</v>
      </c>
      <c r="D191" s="164" t="s">
        <v>422</v>
      </c>
      <c r="E191" s="155">
        <v>1</v>
      </c>
      <c r="F191" s="188">
        <f t="shared" si="8"/>
        <v>5</v>
      </c>
      <c r="G191" s="155">
        <v>5</v>
      </c>
      <c r="H191" s="306"/>
      <c r="I191" s="307"/>
    </row>
    <row r="192" spans="2:9" s="5" customFormat="1" ht="15" customHeight="1">
      <c r="B192" s="38">
        <v>142</v>
      </c>
      <c r="C192" s="151">
        <v>1812</v>
      </c>
      <c r="D192" s="164" t="s">
        <v>423</v>
      </c>
      <c r="E192" s="155">
        <v>1</v>
      </c>
      <c r="F192" s="188">
        <f t="shared" si="8"/>
        <v>10</v>
      </c>
      <c r="G192" s="155">
        <v>10</v>
      </c>
      <c r="H192" s="306"/>
      <c r="I192" s="307"/>
    </row>
    <row r="193" spans="2:9" s="5" customFormat="1" ht="15" customHeight="1">
      <c r="B193" s="39">
        <v>143</v>
      </c>
      <c r="C193" s="151">
        <v>1812</v>
      </c>
      <c r="D193" s="164" t="s">
        <v>424</v>
      </c>
      <c r="E193" s="155">
        <v>1</v>
      </c>
      <c r="F193" s="188">
        <f t="shared" si="8"/>
        <v>10</v>
      </c>
      <c r="G193" s="155">
        <v>10</v>
      </c>
      <c r="H193" s="306"/>
      <c r="I193" s="307"/>
    </row>
    <row r="194" spans="2:9" s="5" customFormat="1" ht="15" customHeight="1">
      <c r="B194" s="38">
        <v>144</v>
      </c>
      <c r="C194" s="151">
        <v>1812</v>
      </c>
      <c r="D194" s="164" t="s">
        <v>425</v>
      </c>
      <c r="E194" s="155">
        <v>2</v>
      </c>
      <c r="F194" s="188">
        <f t="shared" si="8"/>
        <v>5</v>
      </c>
      <c r="G194" s="155">
        <v>10</v>
      </c>
      <c r="H194" s="306"/>
      <c r="I194" s="307"/>
    </row>
    <row r="195" spans="2:9" s="5" customFormat="1" ht="15" customHeight="1">
      <c r="B195" s="39">
        <v>145</v>
      </c>
      <c r="C195" s="151">
        <v>1812</v>
      </c>
      <c r="D195" s="164" t="s">
        <v>426</v>
      </c>
      <c r="E195" s="155">
        <v>4</v>
      </c>
      <c r="F195" s="188">
        <f t="shared" si="8"/>
        <v>5</v>
      </c>
      <c r="G195" s="155">
        <v>20</v>
      </c>
      <c r="H195" s="306"/>
      <c r="I195" s="307"/>
    </row>
    <row r="196" spans="2:9" s="5" customFormat="1" ht="15" customHeight="1">
      <c r="B196" s="38">
        <v>146</v>
      </c>
      <c r="C196" s="151">
        <v>1812</v>
      </c>
      <c r="D196" s="164" t="s">
        <v>427</v>
      </c>
      <c r="E196" s="155">
        <v>2</v>
      </c>
      <c r="F196" s="188">
        <f t="shared" si="8"/>
        <v>5</v>
      </c>
      <c r="G196" s="155">
        <v>10</v>
      </c>
      <c r="H196" s="306"/>
      <c r="I196" s="307"/>
    </row>
    <row r="197" spans="2:9" s="5" customFormat="1" ht="15" customHeight="1">
      <c r="B197" s="39">
        <v>147</v>
      </c>
      <c r="C197" s="151">
        <v>1812</v>
      </c>
      <c r="D197" s="164" t="s">
        <v>428</v>
      </c>
      <c r="E197" s="155">
        <v>17</v>
      </c>
      <c r="F197" s="188">
        <f t="shared" si="8"/>
        <v>5</v>
      </c>
      <c r="G197" s="155">
        <v>85</v>
      </c>
      <c r="H197" s="306"/>
      <c r="I197" s="307"/>
    </row>
    <row r="198" spans="2:9" s="5" customFormat="1" ht="15" customHeight="1">
      <c r="B198" s="38">
        <v>148</v>
      </c>
      <c r="C198" s="151">
        <v>1812</v>
      </c>
      <c r="D198" s="164" t="s">
        <v>429</v>
      </c>
      <c r="E198" s="155">
        <v>1</v>
      </c>
      <c r="F198" s="188">
        <f t="shared" si="8"/>
        <v>20</v>
      </c>
      <c r="G198" s="155">
        <v>20</v>
      </c>
      <c r="H198" s="167"/>
      <c r="I198" s="199"/>
    </row>
    <row r="199" spans="2:9" s="5" customFormat="1" ht="15" customHeight="1">
      <c r="B199" s="39">
        <v>149</v>
      </c>
      <c r="C199" s="151">
        <v>1812</v>
      </c>
      <c r="D199" s="164" t="s">
        <v>430</v>
      </c>
      <c r="E199" s="155">
        <v>1</v>
      </c>
      <c r="F199" s="188">
        <f t="shared" si="8"/>
        <v>5</v>
      </c>
      <c r="G199" s="155">
        <v>5</v>
      </c>
      <c r="H199" s="306"/>
      <c r="I199" s="307"/>
    </row>
    <row r="200" spans="2:9" s="5" customFormat="1" ht="15" customHeight="1">
      <c r="B200" s="38">
        <v>150</v>
      </c>
      <c r="C200" s="151">
        <v>1812</v>
      </c>
      <c r="D200" s="164" t="s">
        <v>431</v>
      </c>
      <c r="E200" s="155">
        <v>1</v>
      </c>
      <c r="F200" s="188">
        <f t="shared" si="8"/>
        <v>5</v>
      </c>
      <c r="G200" s="155">
        <v>5</v>
      </c>
      <c r="H200" s="306"/>
      <c r="I200" s="307"/>
    </row>
    <row r="201" spans="2:9" s="5" customFormat="1" ht="15" customHeight="1">
      <c r="B201" s="39">
        <v>151</v>
      </c>
      <c r="C201" s="151">
        <v>1812</v>
      </c>
      <c r="D201" s="164" t="s">
        <v>432</v>
      </c>
      <c r="E201" s="155">
        <v>1</v>
      </c>
      <c r="F201" s="188">
        <f t="shared" si="8"/>
        <v>2</v>
      </c>
      <c r="G201" s="155">
        <v>2</v>
      </c>
      <c r="H201" s="166"/>
      <c r="I201" s="198"/>
    </row>
    <row r="202" spans="2:9" s="5" customFormat="1" ht="15" customHeight="1">
      <c r="B202" s="38">
        <v>152</v>
      </c>
      <c r="C202" s="151">
        <v>1812</v>
      </c>
      <c r="D202" s="164" t="s">
        <v>433</v>
      </c>
      <c r="E202" s="155">
        <v>1</v>
      </c>
      <c r="F202" s="188">
        <f t="shared" si="8"/>
        <v>5</v>
      </c>
      <c r="G202" s="155">
        <v>5</v>
      </c>
      <c r="H202" s="306"/>
      <c r="I202" s="307"/>
    </row>
    <row r="203" spans="2:9" s="5" customFormat="1" ht="15" customHeight="1">
      <c r="B203" s="39">
        <v>153</v>
      </c>
      <c r="C203" s="151">
        <v>1812</v>
      </c>
      <c r="D203" s="164" t="s">
        <v>434</v>
      </c>
      <c r="E203" s="155">
        <v>1</v>
      </c>
      <c r="F203" s="188">
        <f t="shared" si="8"/>
        <v>2</v>
      </c>
      <c r="G203" s="155">
        <v>2</v>
      </c>
      <c r="H203" s="306"/>
      <c r="I203" s="307"/>
    </row>
    <row r="204" spans="2:9" s="5" customFormat="1" ht="15" customHeight="1">
      <c r="B204" s="38">
        <v>154</v>
      </c>
      <c r="C204" s="151">
        <v>1812</v>
      </c>
      <c r="D204" s="164" t="s">
        <v>435</v>
      </c>
      <c r="E204" s="155">
        <v>1</v>
      </c>
      <c r="F204" s="188">
        <f t="shared" si="8"/>
        <v>5</v>
      </c>
      <c r="G204" s="155">
        <v>5</v>
      </c>
      <c r="H204" s="306"/>
      <c r="I204" s="307"/>
    </row>
    <row r="205" spans="2:9" s="5" customFormat="1" ht="15" customHeight="1">
      <c r="B205" s="39">
        <v>155</v>
      </c>
      <c r="C205" s="151">
        <v>1812</v>
      </c>
      <c r="D205" s="164" t="s">
        <v>436</v>
      </c>
      <c r="E205" s="155">
        <v>1</v>
      </c>
      <c r="F205" s="188">
        <f t="shared" si="8"/>
        <v>10</v>
      </c>
      <c r="G205" s="155">
        <v>10</v>
      </c>
      <c r="H205" s="166"/>
      <c r="I205" s="198"/>
    </row>
    <row r="206" spans="2:9" s="5" customFormat="1" ht="15" customHeight="1">
      <c r="B206" s="38">
        <v>156</v>
      </c>
      <c r="C206" s="151">
        <v>1812</v>
      </c>
      <c r="D206" s="164" t="s">
        <v>437</v>
      </c>
      <c r="E206" s="155">
        <v>1</v>
      </c>
      <c r="F206" s="188">
        <f t="shared" si="8"/>
        <v>50</v>
      </c>
      <c r="G206" s="155">
        <v>50</v>
      </c>
      <c r="H206" s="306"/>
      <c r="I206" s="307"/>
    </row>
    <row r="207" spans="2:9" s="5" customFormat="1" ht="15" customHeight="1">
      <c r="B207" s="39">
        <v>157</v>
      </c>
      <c r="C207" s="151">
        <v>1812</v>
      </c>
      <c r="D207" s="164" t="s">
        <v>438</v>
      </c>
      <c r="E207" s="155">
        <v>1</v>
      </c>
      <c r="F207" s="188">
        <f t="shared" si="8"/>
        <v>5</v>
      </c>
      <c r="G207" s="155">
        <v>5</v>
      </c>
      <c r="H207" s="308"/>
      <c r="I207" s="309"/>
    </row>
    <row r="208" spans="2:9" s="5" customFormat="1" ht="15" customHeight="1">
      <c r="B208" s="38">
        <v>158</v>
      </c>
      <c r="C208" s="151">
        <v>1812</v>
      </c>
      <c r="D208" s="164" t="s">
        <v>439</v>
      </c>
      <c r="E208" s="155">
        <v>1</v>
      </c>
      <c r="F208" s="188">
        <f t="shared" si="8"/>
        <v>5</v>
      </c>
      <c r="G208" s="155">
        <v>5</v>
      </c>
      <c r="H208" s="308"/>
      <c r="I208" s="309"/>
    </row>
    <row r="209" spans="2:9" s="5" customFormat="1" ht="15" customHeight="1">
      <c r="B209" s="39">
        <v>159</v>
      </c>
      <c r="C209" s="151">
        <v>1812</v>
      </c>
      <c r="D209" s="164" t="s">
        <v>440</v>
      </c>
      <c r="E209" s="155">
        <v>1</v>
      </c>
      <c r="F209" s="188">
        <f t="shared" si="8"/>
        <v>5</v>
      </c>
      <c r="G209" s="155">
        <v>5</v>
      </c>
      <c r="H209" s="168"/>
      <c r="I209" s="200"/>
    </row>
    <row r="210" spans="2:9" s="5" customFormat="1" ht="15" customHeight="1">
      <c r="B210" s="38">
        <v>160</v>
      </c>
      <c r="C210" s="151">
        <v>1812</v>
      </c>
      <c r="D210" s="164" t="s">
        <v>441</v>
      </c>
      <c r="E210" s="155">
        <v>1</v>
      </c>
      <c r="F210" s="188">
        <f t="shared" si="8"/>
        <v>5</v>
      </c>
      <c r="G210" s="155">
        <v>5</v>
      </c>
      <c r="H210" s="308"/>
      <c r="I210" s="309"/>
    </row>
    <row r="211" spans="2:9" s="5" customFormat="1" ht="15" customHeight="1">
      <c r="B211" s="39">
        <v>161</v>
      </c>
      <c r="C211" s="151">
        <v>1812</v>
      </c>
      <c r="D211" s="164" t="s">
        <v>442</v>
      </c>
      <c r="E211" s="155">
        <v>1</v>
      </c>
      <c r="F211" s="188">
        <f t="shared" si="8"/>
        <v>5</v>
      </c>
      <c r="G211" s="155">
        <v>5</v>
      </c>
      <c r="H211" s="308"/>
      <c r="I211" s="309"/>
    </row>
    <row r="212" spans="2:9" s="5" customFormat="1" ht="15" customHeight="1">
      <c r="B212" s="38">
        <v>162</v>
      </c>
      <c r="C212" s="151">
        <v>1812</v>
      </c>
      <c r="D212" s="164" t="s">
        <v>443</v>
      </c>
      <c r="E212" s="155">
        <v>16</v>
      </c>
      <c r="F212" s="188">
        <f t="shared" si="8"/>
        <v>5</v>
      </c>
      <c r="G212" s="155">
        <v>80</v>
      </c>
      <c r="H212" s="306"/>
      <c r="I212" s="307"/>
    </row>
    <row r="213" spans="2:9" s="5" customFormat="1" ht="15" customHeight="1">
      <c r="B213" s="39">
        <v>163</v>
      </c>
      <c r="C213" s="151">
        <v>1812</v>
      </c>
      <c r="D213" s="164" t="s">
        <v>444</v>
      </c>
      <c r="E213" s="155">
        <v>12</v>
      </c>
      <c r="F213" s="188">
        <f t="shared" si="8"/>
        <v>5</v>
      </c>
      <c r="G213" s="155">
        <v>60</v>
      </c>
      <c r="H213" s="310"/>
      <c r="I213" s="309"/>
    </row>
    <row r="214" spans="2:9" s="5" customFormat="1" ht="15" customHeight="1">
      <c r="B214" s="38">
        <v>164</v>
      </c>
      <c r="C214" s="151">
        <v>1812</v>
      </c>
      <c r="D214" s="164" t="s">
        <v>445</v>
      </c>
      <c r="E214" s="155">
        <v>1</v>
      </c>
      <c r="F214" s="188">
        <f t="shared" si="8"/>
        <v>5</v>
      </c>
      <c r="G214" s="155">
        <v>5</v>
      </c>
      <c r="H214" s="311"/>
      <c r="I214" s="312"/>
    </row>
    <row r="215" spans="2:9" s="5" customFormat="1" ht="15" customHeight="1">
      <c r="B215" s="39">
        <v>165</v>
      </c>
      <c r="C215" s="151">
        <v>1812</v>
      </c>
      <c r="D215" s="164" t="s">
        <v>446</v>
      </c>
      <c r="E215" s="155">
        <v>1</v>
      </c>
      <c r="F215" s="188">
        <f t="shared" si="8"/>
        <v>5</v>
      </c>
      <c r="G215" s="155">
        <v>5</v>
      </c>
      <c r="H215" s="306"/>
      <c r="I215" s="307"/>
    </row>
    <row r="216" spans="2:9" s="5" customFormat="1" ht="15" customHeight="1">
      <c r="B216" s="38">
        <v>166</v>
      </c>
      <c r="C216" s="151">
        <v>1812</v>
      </c>
      <c r="D216" s="164" t="s">
        <v>447</v>
      </c>
      <c r="E216" s="155">
        <v>1</v>
      </c>
      <c r="F216" s="188">
        <f t="shared" si="8"/>
        <v>5</v>
      </c>
      <c r="G216" s="155">
        <v>5</v>
      </c>
      <c r="H216" s="306"/>
      <c r="I216" s="307"/>
    </row>
    <row r="217" spans="2:9" s="5" customFormat="1" ht="15" customHeight="1">
      <c r="B217" s="39">
        <v>167</v>
      </c>
      <c r="C217" s="151">
        <v>1812</v>
      </c>
      <c r="D217" s="164" t="s">
        <v>448</v>
      </c>
      <c r="E217" s="155">
        <v>1</v>
      </c>
      <c r="F217" s="188">
        <f t="shared" si="8"/>
        <v>5</v>
      </c>
      <c r="G217" s="155">
        <v>5</v>
      </c>
      <c r="H217" s="308"/>
      <c r="I217" s="309"/>
    </row>
    <row r="218" spans="2:9" s="5" customFormat="1" ht="15" customHeight="1">
      <c r="B218" s="38">
        <v>168</v>
      </c>
      <c r="C218" s="151">
        <v>1812</v>
      </c>
      <c r="D218" s="164" t="s">
        <v>449</v>
      </c>
      <c r="E218" s="155">
        <v>1</v>
      </c>
      <c r="F218" s="188">
        <f t="shared" si="8"/>
        <v>5</v>
      </c>
      <c r="G218" s="155">
        <v>5</v>
      </c>
      <c r="H218" s="308"/>
      <c r="I218" s="309"/>
    </row>
    <row r="219" spans="2:9" s="5" customFormat="1" ht="15" customHeight="1">
      <c r="B219" s="39">
        <v>169</v>
      </c>
      <c r="C219" s="151">
        <v>1812</v>
      </c>
      <c r="D219" s="164" t="s">
        <v>450</v>
      </c>
      <c r="E219" s="155">
        <v>1</v>
      </c>
      <c r="F219" s="188">
        <f t="shared" si="8"/>
        <v>10</v>
      </c>
      <c r="G219" s="155">
        <v>10</v>
      </c>
      <c r="H219" s="168"/>
      <c r="I219" s="200"/>
    </row>
    <row r="220" spans="2:9" s="5" customFormat="1" ht="15" customHeight="1">
      <c r="B220" s="38">
        <v>170</v>
      </c>
      <c r="C220" s="151">
        <v>1812</v>
      </c>
      <c r="D220" s="164" t="s">
        <v>451</v>
      </c>
      <c r="E220" s="155">
        <v>1</v>
      </c>
      <c r="F220" s="188">
        <f t="shared" si="8"/>
        <v>10</v>
      </c>
      <c r="G220" s="155">
        <v>10</v>
      </c>
      <c r="H220" s="308"/>
      <c r="I220" s="309"/>
    </row>
    <row r="221" spans="2:9" s="5" customFormat="1" ht="15" customHeight="1" thickBot="1">
      <c r="B221" s="38"/>
      <c r="C221" s="153"/>
      <c r="D221" s="154" t="s">
        <v>259</v>
      </c>
      <c r="E221" s="156">
        <f>SUM(E173:E220)</f>
        <v>110</v>
      </c>
      <c r="F221" s="156"/>
      <c r="G221" s="156">
        <f>SUM(G173:G220)</f>
        <v>860</v>
      </c>
      <c r="H221" s="311"/>
      <c r="I221" s="312"/>
    </row>
    <row r="222" spans="2:9" s="5" customFormat="1" ht="15" customHeight="1" thickBot="1">
      <c r="B222" s="324" t="s">
        <v>275</v>
      </c>
      <c r="C222" s="324"/>
      <c r="D222" s="324"/>
      <c r="E222" s="178">
        <f>E221</f>
        <v>110</v>
      </c>
      <c r="F222" s="163"/>
      <c r="G222" s="178">
        <f>G221</f>
        <v>860</v>
      </c>
      <c r="H222" s="324"/>
      <c r="I222" s="324"/>
    </row>
    <row r="223" spans="2:9" s="32" customFormat="1" ht="9" customHeight="1">
      <c r="B223" s="36"/>
      <c r="C223" s="36"/>
      <c r="D223" s="36"/>
      <c r="E223" s="37"/>
      <c r="F223" s="37"/>
      <c r="G223" s="34"/>
      <c r="H223" s="33"/>
      <c r="I223" s="33"/>
    </row>
    <row r="224" spans="2:9" s="32" customFormat="1" ht="6" customHeight="1" thickBot="1">
      <c r="B224" s="36"/>
      <c r="C224" s="36"/>
      <c r="D224" s="36"/>
      <c r="E224" s="37"/>
      <c r="F224" s="37"/>
      <c r="G224" s="34"/>
      <c r="H224" s="33"/>
      <c r="I224" s="33"/>
    </row>
    <row r="225" spans="2:9" ht="51" customHeight="1" thickBot="1">
      <c r="B225" s="24" t="s">
        <v>1</v>
      </c>
      <c r="C225" s="171" t="s">
        <v>3</v>
      </c>
      <c r="D225" s="24" t="s">
        <v>238</v>
      </c>
      <c r="E225" s="24" t="s">
        <v>181</v>
      </c>
      <c r="F225" s="24" t="s">
        <v>245</v>
      </c>
      <c r="G225" s="171" t="s">
        <v>241</v>
      </c>
      <c r="H225" s="324" t="s">
        <v>235</v>
      </c>
      <c r="I225" s="324"/>
    </row>
    <row r="226" spans="2:9" s="30" customFormat="1" ht="12" customHeight="1" thickBot="1">
      <c r="B226" s="31">
        <v>1</v>
      </c>
      <c r="C226" s="27">
        <v>2</v>
      </c>
      <c r="D226" s="31">
        <v>3</v>
      </c>
      <c r="E226" s="31">
        <v>4</v>
      </c>
      <c r="F226" s="31">
        <v>5</v>
      </c>
      <c r="G226" s="31">
        <v>6</v>
      </c>
      <c r="H226" s="325">
        <v>7</v>
      </c>
      <c r="I226" s="325"/>
    </row>
    <row r="227" spans="2:9" s="5" customFormat="1" ht="13.5" customHeight="1">
      <c r="B227" s="63"/>
      <c r="C227" s="336" t="s">
        <v>261</v>
      </c>
      <c r="D227" s="337"/>
      <c r="E227" s="337"/>
      <c r="F227" s="337"/>
      <c r="G227" s="337"/>
      <c r="H227" s="337"/>
      <c r="I227" s="338"/>
    </row>
    <row r="228" spans="2:9" s="5" customFormat="1" ht="13.5" customHeight="1">
      <c r="B228" s="39">
        <v>171</v>
      </c>
      <c r="C228" s="151">
        <v>1812</v>
      </c>
      <c r="D228" s="164" t="s">
        <v>453</v>
      </c>
      <c r="E228" s="155">
        <v>2</v>
      </c>
      <c r="F228" s="188">
        <f aca="true" t="shared" si="9" ref="F228:F277">G228/E228</f>
        <v>30</v>
      </c>
      <c r="G228" s="155">
        <v>60</v>
      </c>
      <c r="H228" s="306"/>
      <c r="I228" s="307"/>
    </row>
    <row r="229" spans="2:9" s="5" customFormat="1" ht="13.5" customHeight="1">
      <c r="B229" s="38">
        <v>172</v>
      </c>
      <c r="C229" s="151">
        <v>1812</v>
      </c>
      <c r="D229" s="164" t="s">
        <v>306</v>
      </c>
      <c r="E229" s="155">
        <v>1</v>
      </c>
      <c r="F229" s="188">
        <f t="shared" si="9"/>
        <v>10</v>
      </c>
      <c r="G229" s="155">
        <v>10</v>
      </c>
      <c r="H229" s="306"/>
      <c r="I229" s="307"/>
    </row>
    <row r="230" spans="2:9" s="5" customFormat="1" ht="13.5" customHeight="1">
      <c r="B230" s="39">
        <v>173</v>
      </c>
      <c r="C230" s="151">
        <v>1812</v>
      </c>
      <c r="D230" s="164" t="s">
        <v>454</v>
      </c>
      <c r="E230" s="155">
        <v>1</v>
      </c>
      <c r="F230" s="188">
        <f t="shared" si="9"/>
        <v>80</v>
      </c>
      <c r="G230" s="155">
        <v>80</v>
      </c>
      <c r="H230" s="166"/>
      <c r="I230" s="198"/>
    </row>
    <row r="231" spans="2:9" s="5" customFormat="1" ht="13.5" customHeight="1">
      <c r="B231" s="38">
        <v>174</v>
      </c>
      <c r="C231" s="151">
        <v>1812</v>
      </c>
      <c r="D231" s="164" t="s">
        <v>455</v>
      </c>
      <c r="E231" s="155">
        <v>1</v>
      </c>
      <c r="F231" s="188">
        <f t="shared" si="9"/>
        <v>5</v>
      </c>
      <c r="G231" s="155">
        <v>5</v>
      </c>
      <c r="H231" s="306"/>
      <c r="I231" s="307"/>
    </row>
    <row r="232" spans="2:9" s="5" customFormat="1" ht="13.5" customHeight="1">
      <c r="B232" s="39">
        <v>175</v>
      </c>
      <c r="C232" s="151">
        <v>1812</v>
      </c>
      <c r="D232" s="164" t="s">
        <v>212</v>
      </c>
      <c r="E232" s="155">
        <v>5</v>
      </c>
      <c r="F232" s="188">
        <f t="shared" si="9"/>
        <v>189.85999999999999</v>
      </c>
      <c r="G232" s="155">
        <v>949.3</v>
      </c>
      <c r="H232" s="306"/>
      <c r="I232" s="307"/>
    </row>
    <row r="233" spans="2:9" s="5" customFormat="1" ht="13.5" customHeight="1">
      <c r="B233" s="38">
        <v>176</v>
      </c>
      <c r="C233" s="151">
        <v>1812</v>
      </c>
      <c r="D233" s="164" t="s">
        <v>456</v>
      </c>
      <c r="E233" s="155">
        <v>3</v>
      </c>
      <c r="F233" s="188">
        <f t="shared" si="9"/>
        <v>20</v>
      </c>
      <c r="G233" s="155">
        <v>60</v>
      </c>
      <c r="H233" s="306"/>
      <c r="I233" s="307"/>
    </row>
    <row r="234" spans="2:9" s="5" customFormat="1" ht="13.5" customHeight="1">
      <c r="B234" s="39">
        <v>177</v>
      </c>
      <c r="C234" s="151">
        <v>1812</v>
      </c>
      <c r="D234" s="164" t="s">
        <v>457</v>
      </c>
      <c r="E234" s="155">
        <v>3</v>
      </c>
      <c r="F234" s="188">
        <f t="shared" si="9"/>
        <v>15</v>
      </c>
      <c r="G234" s="155">
        <v>45</v>
      </c>
      <c r="H234" s="306"/>
      <c r="I234" s="307"/>
    </row>
    <row r="235" spans="2:9" s="5" customFormat="1" ht="13.5" customHeight="1">
      <c r="B235" s="38">
        <v>178</v>
      </c>
      <c r="C235" s="151">
        <v>1812</v>
      </c>
      <c r="D235" s="164" t="s">
        <v>458</v>
      </c>
      <c r="E235" s="155">
        <v>5</v>
      </c>
      <c r="F235" s="188">
        <f t="shared" si="9"/>
        <v>15</v>
      </c>
      <c r="G235" s="155">
        <v>75</v>
      </c>
      <c r="H235" s="306"/>
      <c r="I235" s="307"/>
    </row>
    <row r="236" spans="2:9" s="5" customFormat="1" ht="13.5" customHeight="1">
      <c r="B236" s="39">
        <v>179</v>
      </c>
      <c r="C236" s="151">
        <v>1812</v>
      </c>
      <c r="D236" s="164" t="s">
        <v>459</v>
      </c>
      <c r="E236" s="155">
        <v>1</v>
      </c>
      <c r="F236" s="188">
        <f t="shared" si="9"/>
        <v>20</v>
      </c>
      <c r="G236" s="155">
        <v>20</v>
      </c>
      <c r="H236" s="306"/>
      <c r="I236" s="307"/>
    </row>
    <row r="237" spans="2:9" s="5" customFormat="1" ht="13.5" customHeight="1">
      <c r="B237" s="38">
        <v>180</v>
      </c>
      <c r="C237" s="151">
        <v>1812</v>
      </c>
      <c r="D237" s="164" t="s">
        <v>248</v>
      </c>
      <c r="E237" s="155">
        <v>1</v>
      </c>
      <c r="F237" s="188">
        <f t="shared" si="9"/>
        <v>178.18</v>
      </c>
      <c r="G237" s="155">
        <v>178.18</v>
      </c>
      <c r="H237" s="306"/>
      <c r="I237" s="307"/>
    </row>
    <row r="238" spans="2:9" s="5" customFormat="1" ht="13.5" customHeight="1">
      <c r="B238" s="39">
        <v>181</v>
      </c>
      <c r="C238" s="151">
        <v>1812</v>
      </c>
      <c r="D238" s="164" t="s">
        <v>460</v>
      </c>
      <c r="E238" s="155">
        <v>1</v>
      </c>
      <c r="F238" s="188">
        <f t="shared" si="9"/>
        <v>20</v>
      </c>
      <c r="G238" s="155">
        <v>20</v>
      </c>
      <c r="H238" s="306"/>
      <c r="I238" s="307"/>
    </row>
    <row r="239" spans="2:9" s="5" customFormat="1" ht="13.5" customHeight="1">
      <c r="B239" s="38">
        <v>182</v>
      </c>
      <c r="C239" s="151">
        <v>1812</v>
      </c>
      <c r="D239" s="164" t="s">
        <v>461</v>
      </c>
      <c r="E239" s="155">
        <v>14</v>
      </c>
      <c r="F239" s="188">
        <f t="shared" si="9"/>
        <v>50</v>
      </c>
      <c r="G239" s="155">
        <v>700</v>
      </c>
      <c r="H239" s="306"/>
      <c r="I239" s="307"/>
    </row>
    <row r="240" spans="2:9" s="5" customFormat="1" ht="13.5" customHeight="1">
      <c r="B240" s="39">
        <v>183</v>
      </c>
      <c r="C240" s="151">
        <v>1812</v>
      </c>
      <c r="D240" s="164" t="s">
        <v>462</v>
      </c>
      <c r="E240" s="155">
        <v>1</v>
      </c>
      <c r="F240" s="188">
        <f t="shared" si="9"/>
        <v>10</v>
      </c>
      <c r="G240" s="155">
        <v>10</v>
      </c>
      <c r="H240" s="166"/>
      <c r="I240" s="198"/>
    </row>
    <row r="241" spans="2:9" s="5" customFormat="1" ht="13.5" customHeight="1">
      <c r="B241" s="38">
        <v>184</v>
      </c>
      <c r="C241" s="151">
        <v>1812</v>
      </c>
      <c r="D241" s="169" t="s">
        <v>463</v>
      </c>
      <c r="E241" s="155">
        <v>5</v>
      </c>
      <c r="F241" s="188">
        <f t="shared" si="9"/>
        <v>10</v>
      </c>
      <c r="G241" s="155">
        <v>50</v>
      </c>
      <c r="H241" s="306"/>
      <c r="I241" s="307"/>
    </row>
    <row r="242" spans="2:9" s="5" customFormat="1" ht="13.5" customHeight="1">
      <c r="B242" s="39">
        <v>185</v>
      </c>
      <c r="C242" s="151">
        <v>1812</v>
      </c>
      <c r="D242" s="164" t="s">
        <v>464</v>
      </c>
      <c r="E242" s="155">
        <v>2</v>
      </c>
      <c r="F242" s="188">
        <f t="shared" si="9"/>
        <v>40</v>
      </c>
      <c r="G242" s="155">
        <v>80</v>
      </c>
      <c r="H242" s="306"/>
      <c r="I242" s="307"/>
    </row>
    <row r="243" spans="2:9" s="5" customFormat="1" ht="13.5" customHeight="1">
      <c r="B243" s="38">
        <v>186</v>
      </c>
      <c r="C243" s="151">
        <v>1812</v>
      </c>
      <c r="D243" s="164" t="s">
        <v>465</v>
      </c>
      <c r="E243" s="155">
        <v>1</v>
      </c>
      <c r="F243" s="188">
        <f t="shared" si="9"/>
        <v>5</v>
      </c>
      <c r="G243" s="155">
        <v>5</v>
      </c>
      <c r="H243" s="306"/>
      <c r="I243" s="307"/>
    </row>
    <row r="244" spans="2:9" s="5" customFormat="1" ht="13.5" customHeight="1">
      <c r="B244" s="39">
        <v>187</v>
      </c>
      <c r="C244" s="151">
        <v>1812</v>
      </c>
      <c r="D244" s="164" t="s">
        <v>466</v>
      </c>
      <c r="E244" s="155">
        <v>13</v>
      </c>
      <c r="F244" s="188">
        <f t="shared" si="9"/>
        <v>100</v>
      </c>
      <c r="G244" s="155">
        <v>1300</v>
      </c>
      <c r="H244" s="306"/>
      <c r="I244" s="307"/>
    </row>
    <row r="245" spans="2:9" s="5" customFormat="1" ht="13.5" customHeight="1">
      <c r="B245" s="38">
        <v>188</v>
      </c>
      <c r="C245" s="151">
        <v>1812</v>
      </c>
      <c r="D245" s="164" t="s">
        <v>467</v>
      </c>
      <c r="E245" s="155">
        <v>1</v>
      </c>
      <c r="F245" s="188">
        <f t="shared" si="9"/>
        <v>18.52</v>
      </c>
      <c r="G245" s="155">
        <v>18.52</v>
      </c>
      <c r="H245" s="306"/>
      <c r="I245" s="307"/>
    </row>
    <row r="246" spans="2:9" s="5" customFormat="1" ht="13.5" customHeight="1">
      <c r="B246" s="39">
        <v>189</v>
      </c>
      <c r="C246" s="151">
        <v>1812</v>
      </c>
      <c r="D246" s="164" t="s">
        <v>466</v>
      </c>
      <c r="E246" s="155">
        <v>130</v>
      </c>
      <c r="F246" s="188">
        <f t="shared" si="9"/>
        <v>20</v>
      </c>
      <c r="G246" s="155">
        <v>2600</v>
      </c>
      <c r="H246" s="306"/>
      <c r="I246" s="307"/>
    </row>
    <row r="247" spans="2:9" s="5" customFormat="1" ht="13.5" customHeight="1">
      <c r="B247" s="38">
        <v>190</v>
      </c>
      <c r="C247" s="151">
        <v>1812</v>
      </c>
      <c r="D247" s="164" t="s">
        <v>468</v>
      </c>
      <c r="E247" s="155">
        <v>8</v>
      </c>
      <c r="F247" s="188">
        <f t="shared" si="9"/>
        <v>25</v>
      </c>
      <c r="G247" s="155">
        <v>200</v>
      </c>
      <c r="H247" s="306"/>
      <c r="I247" s="307"/>
    </row>
    <row r="248" spans="2:9" s="5" customFormat="1" ht="13.5" customHeight="1">
      <c r="B248" s="39">
        <v>191</v>
      </c>
      <c r="C248" s="151">
        <v>1812</v>
      </c>
      <c r="D248" s="164" t="s">
        <v>469</v>
      </c>
      <c r="E248" s="155">
        <v>2</v>
      </c>
      <c r="F248" s="188">
        <f t="shared" si="9"/>
        <v>35</v>
      </c>
      <c r="G248" s="155">
        <v>70</v>
      </c>
      <c r="H248" s="306"/>
      <c r="I248" s="307"/>
    </row>
    <row r="249" spans="2:9" s="5" customFormat="1" ht="13.5" customHeight="1">
      <c r="B249" s="38">
        <v>192</v>
      </c>
      <c r="C249" s="151">
        <v>1812</v>
      </c>
      <c r="D249" s="164" t="s">
        <v>470</v>
      </c>
      <c r="E249" s="155">
        <v>5</v>
      </c>
      <c r="F249" s="188">
        <f t="shared" si="9"/>
        <v>15</v>
      </c>
      <c r="G249" s="155">
        <v>75</v>
      </c>
      <c r="H249" s="306"/>
      <c r="I249" s="307"/>
    </row>
    <row r="250" spans="2:9" s="5" customFormat="1" ht="13.5" customHeight="1">
      <c r="B250" s="39">
        <v>193</v>
      </c>
      <c r="C250" s="151">
        <v>1812</v>
      </c>
      <c r="D250" s="164" t="s">
        <v>471</v>
      </c>
      <c r="E250" s="155">
        <v>18</v>
      </c>
      <c r="F250" s="188">
        <f t="shared" si="9"/>
        <v>25</v>
      </c>
      <c r="G250" s="155">
        <v>450</v>
      </c>
      <c r="H250" s="306"/>
      <c r="I250" s="307"/>
    </row>
    <row r="251" spans="2:9" s="5" customFormat="1" ht="13.5" customHeight="1">
      <c r="B251" s="38">
        <v>194</v>
      </c>
      <c r="C251" s="151">
        <v>1812</v>
      </c>
      <c r="D251" s="164" t="s">
        <v>472</v>
      </c>
      <c r="E251" s="155">
        <v>9</v>
      </c>
      <c r="F251" s="188">
        <f t="shared" si="9"/>
        <v>25</v>
      </c>
      <c r="G251" s="155">
        <v>225</v>
      </c>
      <c r="H251" s="306"/>
      <c r="I251" s="307"/>
    </row>
    <row r="252" spans="2:9" s="5" customFormat="1" ht="13.5" customHeight="1">
      <c r="B252" s="39">
        <v>195</v>
      </c>
      <c r="C252" s="151">
        <v>1812</v>
      </c>
      <c r="D252" s="164" t="s">
        <v>473</v>
      </c>
      <c r="E252" s="155">
        <v>4</v>
      </c>
      <c r="F252" s="188">
        <f t="shared" si="9"/>
        <v>1</v>
      </c>
      <c r="G252" s="155">
        <v>4</v>
      </c>
      <c r="H252" s="306"/>
      <c r="I252" s="307"/>
    </row>
    <row r="253" spans="2:9" s="5" customFormat="1" ht="13.5" customHeight="1">
      <c r="B253" s="38">
        <v>196</v>
      </c>
      <c r="C253" s="151">
        <v>1812</v>
      </c>
      <c r="D253" s="164" t="s">
        <v>474</v>
      </c>
      <c r="E253" s="155">
        <v>2</v>
      </c>
      <c r="F253" s="188">
        <f t="shared" si="9"/>
        <v>5.5</v>
      </c>
      <c r="G253" s="155">
        <v>11</v>
      </c>
      <c r="H253" s="167"/>
      <c r="I253" s="199"/>
    </row>
    <row r="254" spans="2:9" s="5" customFormat="1" ht="13.5" customHeight="1">
      <c r="B254" s="39">
        <v>197</v>
      </c>
      <c r="C254" s="151">
        <v>1812</v>
      </c>
      <c r="D254" s="164" t="s">
        <v>463</v>
      </c>
      <c r="E254" s="155">
        <v>2</v>
      </c>
      <c r="F254" s="188">
        <f t="shared" si="9"/>
        <v>1</v>
      </c>
      <c r="G254" s="155">
        <v>2</v>
      </c>
      <c r="H254" s="306"/>
      <c r="I254" s="307"/>
    </row>
    <row r="255" spans="2:9" s="5" customFormat="1" ht="13.5" customHeight="1">
      <c r="B255" s="38">
        <v>198</v>
      </c>
      <c r="C255" s="151">
        <v>1812</v>
      </c>
      <c r="D255" s="164" t="s">
        <v>475</v>
      </c>
      <c r="E255" s="155">
        <v>1</v>
      </c>
      <c r="F255" s="188">
        <f t="shared" si="9"/>
        <v>25</v>
      </c>
      <c r="G255" s="155">
        <v>25</v>
      </c>
      <c r="H255" s="306"/>
      <c r="I255" s="307"/>
    </row>
    <row r="256" spans="2:9" s="5" customFormat="1" ht="13.5" customHeight="1">
      <c r="B256" s="39">
        <v>199</v>
      </c>
      <c r="C256" s="151">
        <v>1812</v>
      </c>
      <c r="D256" s="164" t="s">
        <v>476</v>
      </c>
      <c r="E256" s="155">
        <v>8</v>
      </c>
      <c r="F256" s="188">
        <f t="shared" si="9"/>
        <v>25</v>
      </c>
      <c r="G256" s="155">
        <v>200</v>
      </c>
      <c r="H256" s="166"/>
      <c r="I256" s="198"/>
    </row>
    <row r="257" spans="2:9" s="5" customFormat="1" ht="13.5" customHeight="1">
      <c r="B257" s="38">
        <v>200</v>
      </c>
      <c r="C257" s="151">
        <v>1812</v>
      </c>
      <c r="D257" s="164" t="s">
        <v>213</v>
      </c>
      <c r="E257" s="155">
        <v>2</v>
      </c>
      <c r="F257" s="188">
        <f t="shared" si="9"/>
        <v>56.5</v>
      </c>
      <c r="G257" s="155">
        <v>113</v>
      </c>
      <c r="H257" s="306"/>
      <c r="I257" s="307"/>
    </row>
    <row r="258" spans="2:9" s="5" customFormat="1" ht="13.5" customHeight="1">
      <c r="B258" s="39">
        <v>201</v>
      </c>
      <c r="C258" s="151">
        <v>1812</v>
      </c>
      <c r="D258" s="164" t="s">
        <v>477</v>
      </c>
      <c r="E258" s="155">
        <v>6</v>
      </c>
      <c r="F258" s="188">
        <f t="shared" si="9"/>
        <v>25</v>
      </c>
      <c r="G258" s="155">
        <v>150</v>
      </c>
      <c r="H258" s="306"/>
      <c r="I258" s="307"/>
    </row>
    <row r="259" spans="2:9" s="5" customFormat="1" ht="13.5" customHeight="1">
      <c r="B259" s="38">
        <v>202</v>
      </c>
      <c r="C259" s="151">
        <v>1812</v>
      </c>
      <c r="D259" s="164" t="s">
        <v>478</v>
      </c>
      <c r="E259" s="155">
        <v>36</v>
      </c>
      <c r="F259" s="188">
        <f t="shared" si="9"/>
        <v>29.875</v>
      </c>
      <c r="G259" s="155">
        <v>1075.5</v>
      </c>
      <c r="H259" s="306"/>
      <c r="I259" s="307"/>
    </row>
    <row r="260" spans="2:9" s="5" customFormat="1" ht="13.5" customHeight="1">
      <c r="B260" s="39">
        <v>203</v>
      </c>
      <c r="C260" s="151">
        <v>1812</v>
      </c>
      <c r="D260" s="164" t="s">
        <v>479</v>
      </c>
      <c r="E260" s="155">
        <v>5</v>
      </c>
      <c r="F260" s="188">
        <f t="shared" si="9"/>
        <v>15</v>
      </c>
      <c r="G260" s="155">
        <v>75</v>
      </c>
      <c r="H260" s="166"/>
      <c r="I260" s="198"/>
    </row>
    <row r="261" spans="2:9" s="5" customFormat="1" ht="13.5" customHeight="1">
      <c r="B261" s="38">
        <v>204</v>
      </c>
      <c r="C261" s="151">
        <v>1812</v>
      </c>
      <c r="D261" s="164" t="s">
        <v>480</v>
      </c>
      <c r="E261" s="155">
        <v>30</v>
      </c>
      <c r="F261" s="188">
        <f t="shared" si="9"/>
        <v>15</v>
      </c>
      <c r="G261" s="155">
        <v>450</v>
      </c>
      <c r="H261" s="306"/>
      <c r="I261" s="307"/>
    </row>
    <row r="262" spans="2:9" s="5" customFormat="1" ht="13.5" customHeight="1">
      <c r="B262" s="39">
        <v>205</v>
      </c>
      <c r="C262" s="151">
        <v>1812</v>
      </c>
      <c r="D262" s="164" t="s">
        <v>481</v>
      </c>
      <c r="E262" s="155">
        <v>10</v>
      </c>
      <c r="F262" s="188">
        <f t="shared" si="9"/>
        <v>70</v>
      </c>
      <c r="G262" s="155">
        <v>700</v>
      </c>
      <c r="H262" s="308"/>
      <c r="I262" s="309"/>
    </row>
    <row r="263" spans="2:9" s="5" customFormat="1" ht="13.5" customHeight="1">
      <c r="B263" s="38">
        <v>206</v>
      </c>
      <c r="C263" s="151">
        <v>1812</v>
      </c>
      <c r="D263" s="164" t="s">
        <v>482</v>
      </c>
      <c r="E263" s="155">
        <v>83</v>
      </c>
      <c r="F263" s="188">
        <f t="shared" si="9"/>
        <v>25</v>
      </c>
      <c r="G263" s="155">
        <v>2075</v>
      </c>
      <c r="H263" s="308"/>
      <c r="I263" s="309"/>
    </row>
    <row r="264" spans="2:9" s="5" customFormat="1" ht="13.5" customHeight="1">
      <c r="B264" s="39">
        <v>207</v>
      </c>
      <c r="C264" s="151">
        <v>1812</v>
      </c>
      <c r="D264" s="164" t="s">
        <v>483</v>
      </c>
      <c r="E264" s="155">
        <v>1</v>
      </c>
      <c r="F264" s="188">
        <f t="shared" si="9"/>
        <v>20</v>
      </c>
      <c r="G264" s="155">
        <v>20</v>
      </c>
      <c r="H264" s="168"/>
      <c r="I264" s="200"/>
    </row>
    <row r="265" spans="2:9" s="5" customFormat="1" ht="13.5" customHeight="1">
      <c r="B265" s="38">
        <v>208</v>
      </c>
      <c r="C265" s="151">
        <v>1812</v>
      </c>
      <c r="D265" s="164" t="s">
        <v>484</v>
      </c>
      <c r="E265" s="155">
        <v>10</v>
      </c>
      <c r="F265" s="188">
        <f t="shared" si="9"/>
        <v>20</v>
      </c>
      <c r="G265" s="155">
        <v>200</v>
      </c>
      <c r="H265" s="308"/>
      <c r="I265" s="309"/>
    </row>
    <row r="266" spans="2:9" s="5" customFormat="1" ht="13.5" customHeight="1">
      <c r="B266" s="39">
        <v>209</v>
      </c>
      <c r="C266" s="151">
        <v>1812</v>
      </c>
      <c r="D266" s="164" t="s">
        <v>485</v>
      </c>
      <c r="E266" s="155">
        <v>7</v>
      </c>
      <c r="F266" s="188">
        <f t="shared" si="9"/>
        <v>40</v>
      </c>
      <c r="G266" s="155">
        <v>280</v>
      </c>
      <c r="H266" s="308"/>
      <c r="I266" s="309"/>
    </row>
    <row r="267" spans="2:9" s="5" customFormat="1" ht="13.5" customHeight="1">
      <c r="B267" s="38">
        <v>210</v>
      </c>
      <c r="C267" s="151">
        <v>1812</v>
      </c>
      <c r="D267" s="164" t="s">
        <v>486</v>
      </c>
      <c r="E267" s="155">
        <v>32</v>
      </c>
      <c r="F267" s="188">
        <f t="shared" si="9"/>
        <v>50</v>
      </c>
      <c r="G267" s="155">
        <v>1600</v>
      </c>
      <c r="H267" s="306"/>
      <c r="I267" s="307"/>
    </row>
    <row r="268" spans="2:9" s="5" customFormat="1" ht="13.5" customHeight="1">
      <c r="B268" s="39">
        <v>211</v>
      </c>
      <c r="C268" s="151">
        <v>1812</v>
      </c>
      <c r="D268" s="164" t="s">
        <v>487</v>
      </c>
      <c r="E268" s="155">
        <v>1</v>
      </c>
      <c r="F268" s="188">
        <f t="shared" si="9"/>
        <v>50</v>
      </c>
      <c r="G268" s="155">
        <v>50</v>
      </c>
      <c r="H268" s="310"/>
      <c r="I268" s="309"/>
    </row>
    <row r="269" spans="2:9" s="5" customFormat="1" ht="13.5" customHeight="1">
      <c r="B269" s="38">
        <v>212</v>
      </c>
      <c r="C269" s="151">
        <v>1812</v>
      </c>
      <c r="D269" s="164" t="s">
        <v>488</v>
      </c>
      <c r="E269" s="155">
        <v>4</v>
      </c>
      <c r="F269" s="188">
        <f t="shared" si="9"/>
        <v>50</v>
      </c>
      <c r="G269" s="155">
        <v>200</v>
      </c>
      <c r="H269" s="311"/>
      <c r="I269" s="312"/>
    </row>
    <row r="270" spans="2:9" s="5" customFormat="1" ht="13.5" customHeight="1">
      <c r="B270" s="39">
        <v>213</v>
      </c>
      <c r="C270" s="151">
        <v>1812</v>
      </c>
      <c r="D270" s="164" t="s">
        <v>489</v>
      </c>
      <c r="E270" s="155">
        <v>13</v>
      </c>
      <c r="F270" s="188">
        <f t="shared" si="9"/>
        <v>50</v>
      </c>
      <c r="G270" s="155">
        <v>650</v>
      </c>
      <c r="H270" s="306"/>
      <c r="I270" s="307"/>
    </row>
    <row r="271" spans="2:9" s="5" customFormat="1" ht="13.5" customHeight="1">
      <c r="B271" s="38">
        <v>214</v>
      </c>
      <c r="C271" s="151">
        <v>1812</v>
      </c>
      <c r="D271" s="164" t="s">
        <v>490</v>
      </c>
      <c r="E271" s="155">
        <v>4</v>
      </c>
      <c r="F271" s="188">
        <f t="shared" si="9"/>
        <v>50</v>
      </c>
      <c r="G271" s="155">
        <v>200</v>
      </c>
      <c r="H271" s="306"/>
      <c r="I271" s="307"/>
    </row>
    <row r="272" spans="2:9" s="5" customFormat="1" ht="13.5" customHeight="1">
      <c r="B272" s="39">
        <v>215</v>
      </c>
      <c r="C272" s="151">
        <v>1812</v>
      </c>
      <c r="D272" s="164" t="s">
        <v>491</v>
      </c>
      <c r="E272" s="155">
        <v>5</v>
      </c>
      <c r="F272" s="188">
        <f t="shared" si="9"/>
        <v>50</v>
      </c>
      <c r="G272" s="155">
        <v>250</v>
      </c>
      <c r="H272" s="308"/>
      <c r="I272" s="309"/>
    </row>
    <row r="273" spans="2:9" s="5" customFormat="1" ht="13.5" customHeight="1">
      <c r="B273" s="38">
        <v>216</v>
      </c>
      <c r="C273" s="151">
        <v>1812</v>
      </c>
      <c r="D273" s="164" t="s">
        <v>492</v>
      </c>
      <c r="E273" s="155">
        <v>2</v>
      </c>
      <c r="F273" s="188">
        <f t="shared" si="9"/>
        <v>50</v>
      </c>
      <c r="G273" s="155">
        <v>100</v>
      </c>
      <c r="H273" s="308"/>
      <c r="I273" s="309"/>
    </row>
    <row r="274" spans="2:9" s="5" customFormat="1" ht="13.5" customHeight="1">
      <c r="B274" s="39">
        <v>217</v>
      </c>
      <c r="C274" s="151">
        <v>1812</v>
      </c>
      <c r="D274" s="164" t="s">
        <v>263</v>
      </c>
      <c r="E274" s="155">
        <v>1</v>
      </c>
      <c r="F274" s="188">
        <f t="shared" si="9"/>
        <v>100</v>
      </c>
      <c r="G274" s="155">
        <v>100</v>
      </c>
      <c r="H274" s="308"/>
      <c r="I274" s="309"/>
    </row>
    <row r="275" spans="2:9" s="5" customFormat="1" ht="13.5" customHeight="1">
      <c r="B275" s="38">
        <v>218</v>
      </c>
      <c r="C275" s="151">
        <v>1812</v>
      </c>
      <c r="D275" s="164" t="s">
        <v>493</v>
      </c>
      <c r="E275" s="155">
        <v>5</v>
      </c>
      <c r="F275" s="188">
        <f t="shared" si="9"/>
        <v>90</v>
      </c>
      <c r="G275" s="155">
        <v>450</v>
      </c>
      <c r="H275" s="308"/>
      <c r="I275" s="309"/>
    </row>
    <row r="276" spans="2:9" s="5" customFormat="1" ht="13.5" customHeight="1">
      <c r="B276" s="39">
        <v>219</v>
      </c>
      <c r="C276" s="151">
        <v>1812</v>
      </c>
      <c r="D276" s="164" t="s">
        <v>494</v>
      </c>
      <c r="E276" s="155">
        <v>2</v>
      </c>
      <c r="F276" s="188">
        <f t="shared" si="9"/>
        <v>15</v>
      </c>
      <c r="G276" s="155">
        <v>30</v>
      </c>
      <c r="H276" s="168"/>
      <c r="I276" s="200"/>
    </row>
    <row r="277" spans="2:9" s="5" customFormat="1" ht="13.5" customHeight="1">
      <c r="B277" s="38">
        <v>220</v>
      </c>
      <c r="C277" s="151">
        <v>1812</v>
      </c>
      <c r="D277" s="164" t="s">
        <v>495</v>
      </c>
      <c r="E277" s="155">
        <v>14</v>
      </c>
      <c r="F277" s="188">
        <f t="shared" si="9"/>
        <v>60</v>
      </c>
      <c r="G277" s="155">
        <v>840</v>
      </c>
      <c r="H277" s="308"/>
      <c r="I277" s="309"/>
    </row>
    <row r="278" spans="2:9" s="5" customFormat="1" ht="13.5" customHeight="1">
      <c r="B278" s="39">
        <v>221</v>
      </c>
      <c r="C278" s="151">
        <v>1812</v>
      </c>
      <c r="D278" s="164" t="s">
        <v>496</v>
      </c>
      <c r="E278" s="155">
        <v>15</v>
      </c>
      <c r="F278" s="188">
        <f aca="true" t="shared" si="10" ref="F278:F284">G278/E278</f>
        <v>25</v>
      </c>
      <c r="G278" s="155">
        <v>375</v>
      </c>
      <c r="H278" s="311"/>
      <c r="I278" s="312"/>
    </row>
    <row r="279" spans="2:9" s="5" customFormat="1" ht="13.5" customHeight="1">
      <c r="B279" s="38">
        <v>222</v>
      </c>
      <c r="C279" s="151">
        <v>1812</v>
      </c>
      <c r="D279" s="164" t="s">
        <v>497</v>
      </c>
      <c r="E279" s="155">
        <v>3</v>
      </c>
      <c r="F279" s="188">
        <f t="shared" si="10"/>
        <v>100</v>
      </c>
      <c r="G279" s="155">
        <v>300</v>
      </c>
      <c r="H279" s="311"/>
      <c r="I279" s="312"/>
    </row>
    <row r="280" spans="2:9" s="5" customFormat="1" ht="13.5" customHeight="1">
      <c r="B280" s="39">
        <v>223</v>
      </c>
      <c r="C280" s="151">
        <v>1812</v>
      </c>
      <c r="D280" s="164" t="s">
        <v>498</v>
      </c>
      <c r="E280" s="155">
        <v>1</v>
      </c>
      <c r="F280" s="188">
        <f t="shared" si="10"/>
        <v>10</v>
      </c>
      <c r="G280" s="155">
        <v>10</v>
      </c>
      <c r="H280" s="306"/>
      <c r="I280" s="307"/>
    </row>
    <row r="281" spans="2:9" s="5" customFormat="1" ht="13.5" customHeight="1">
      <c r="B281" s="38">
        <v>224</v>
      </c>
      <c r="C281" s="151">
        <v>1812</v>
      </c>
      <c r="D281" s="164" t="s">
        <v>499</v>
      </c>
      <c r="E281" s="155">
        <v>1</v>
      </c>
      <c r="F281" s="188">
        <f t="shared" si="10"/>
        <v>10</v>
      </c>
      <c r="G281" s="155">
        <v>10</v>
      </c>
      <c r="H281" s="306"/>
      <c r="I281" s="307"/>
    </row>
    <row r="282" spans="2:9" s="5" customFormat="1" ht="13.5" customHeight="1">
      <c r="B282" s="39">
        <v>225</v>
      </c>
      <c r="C282" s="151">
        <v>1812</v>
      </c>
      <c r="D282" s="164" t="s">
        <v>500</v>
      </c>
      <c r="E282" s="155">
        <v>1</v>
      </c>
      <c r="F282" s="188">
        <f t="shared" si="10"/>
        <v>10</v>
      </c>
      <c r="G282" s="155">
        <v>10</v>
      </c>
      <c r="H282" s="166"/>
      <c r="I282" s="198"/>
    </row>
    <row r="283" spans="2:9" s="5" customFormat="1" ht="13.5" customHeight="1">
      <c r="B283" s="38">
        <v>226</v>
      </c>
      <c r="C283" s="151">
        <v>1812</v>
      </c>
      <c r="D283" s="164" t="s">
        <v>501</v>
      </c>
      <c r="E283" s="155">
        <v>1</v>
      </c>
      <c r="F283" s="188">
        <f t="shared" si="10"/>
        <v>10</v>
      </c>
      <c r="G283" s="155">
        <v>10</v>
      </c>
      <c r="H283" s="306"/>
      <c r="I283" s="307"/>
    </row>
    <row r="284" spans="2:9" s="5" customFormat="1" ht="13.5" customHeight="1" thickBot="1">
      <c r="B284" s="39">
        <v>227</v>
      </c>
      <c r="C284" s="151">
        <v>1812</v>
      </c>
      <c r="D284" s="164" t="s">
        <v>502</v>
      </c>
      <c r="E284" s="155">
        <v>1</v>
      </c>
      <c r="F284" s="188">
        <f t="shared" si="10"/>
        <v>10</v>
      </c>
      <c r="G284" s="155">
        <v>10</v>
      </c>
      <c r="H284" s="306"/>
      <c r="I284" s="307"/>
    </row>
    <row r="285" spans="2:9" s="5" customFormat="1" ht="15" customHeight="1" thickBot="1">
      <c r="B285" s="324" t="s">
        <v>452</v>
      </c>
      <c r="C285" s="324"/>
      <c r="D285" s="324"/>
      <c r="E285" s="178">
        <f>SUM(E228:E284)</f>
        <v>546</v>
      </c>
      <c r="F285" s="162"/>
      <c r="G285" s="178">
        <f>SUM(G228:G284)</f>
        <v>17861.5</v>
      </c>
      <c r="H285" s="324"/>
      <c r="I285" s="324"/>
    </row>
    <row r="286" spans="2:9" s="32" customFormat="1" ht="6" customHeight="1" thickBot="1">
      <c r="B286" s="36"/>
      <c r="C286" s="36"/>
      <c r="D286" s="36"/>
      <c r="E286" s="37"/>
      <c r="F286" s="37"/>
      <c r="G286" s="34"/>
      <c r="H286" s="33"/>
      <c r="I286" s="33"/>
    </row>
    <row r="287" spans="2:9" ht="50.25" customHeight="1" thickBot="1">
      <c r="B287" s="24" t="s">
        <v>1</v>
      </c>
      <c r="C287" s="171" t="s">
        <v>3</v>
      </c>
      <c r="D287" s="24" t="s">
        <v>238</v>
      </c>
      <c r="E287" s="24" t="s">
        <v>181</v>
      </c>
      <c r="F287" s="24" t="s">
        <v>245</v>
      </c>
      <c r="G287" s="171" t="s">
        <v>241</v>
      </c>
      <c r="H287" s="324" t="s">
        <v>235</v>
      </c>
      <c r="I287" s="324"/>
    </row>
    <row r="288" spans="2:9" s="30" customFormat="1" ht="12" customHeight="1" thickBot="1">
      <c r="B288" s="202">
        <v>1</v>
      </c>
      <c r="C288" s="203">
        <v>2</v>
      </c>
      <c r="D288" s="202">
        <v>3</v>
      </c>
      <c r="E288" s="202">
        <v>4</v>
      </c>
      <c r="F288" s="202">
        <v>5</v>
      </c>
      <c r="G288" s="202">
        <v>6</v>
      </c>
      <c r="H288" s="341">
        <v>7</v>
      </c>
      <c r="I288" s="341"/>
    </row>
    <row r="289" spans="2:9" s="5" customFormat="1" ht="13.5" customHeight="1">
      <c r="B289" s="63">
        <v>228</v>
      </c>
      <c r="C289" s="194">
        <v>1812</v>
      </c>
      <c r="D289" s="195" t="s">
        <v>503</v>
      </c>
      <c r="E289" s="196">
        <v>6</v>
      </c>
      <c r="F289" s="197">
        <f aca="true" t="shared" si="11" ref="F289:F342">G289/E289</f>
        <v>20</v>
      </c>
      <c r="G289" s="196">
        <v>120</v>
      </c>
      <c r="H289" s="339"/>
      <c r="I289" s="340"/>
    </row>
    <row r="290" spans="2:9" s="5" customFormat="1" ht="13.5" customHeight="1">
      <c r="B290" s="39">
        <v>229</v>
      </c>
      <c r="C290" s="151">
        <v>1812</v>
      </c>
      <c r="D290" s="164" t="s">
        <v>504</v>
      </c>
      <c r="E290" s="175">
        <v>14</v>
      </c>
      <c r="F290" s="189">
        <f t="shared" si="11"/>
        <v>10</v>
      </c>
      <c r="G290" s="175">
        <v>140</v>
      </c>
      <c r="H290" s="306"/>
      <c r="I290" s="307"/>
    </row>
    <row r="291" spans="2:9" s="5" customFormat="1" ht="13.5" customHeight="1">
      <c r="B291" s="39">
        <v>230</v>
      </c>
      <c r="C291" s="151">
        <v>1812</v>
      </c>
      <c r="D291" s="164" t="s">
        <v>505</v>
      </c>
      <c r="E291" s="175">
        <v>1</v>
      </c>
      <c r="F291" s="189">
        <f t="shared" si="11"/>
        <v>5.5</v>
      </c>
      <c r="G291" s="175">
        <v>5.5</v>
      </c>
      <c r="H291" s="306"/>
      <c r="I291" s="307"/>
    </row>
    <row r="292" spans="2:9" s="5" customFormat="1" ht="13.5" customHeight="1">
      <c r="B292" s="39">
        <v>231</v>
      </c>
      <c r="C292" s="151">
        <v>1812</v>
      </c>
      <c r="D292" s="164" t="s">
        <v>506</v>
      </c>
      <c r="E292" s="175">
        <v>1</v>
      </c>
      <c r="F292" s="189">
        <f t="shared" si="11"/>
        <v>95.7</v>
      </c>
      <c r="G292" s="175">
        <v>95.7</v>
      </c>
      <c r="H292" s="306"/>
      <c r="I292" s="307"/>
    </row>
    <row r="293" spans="2:9" s="5" customFormat="1" ht="13.5" customHeight="1">
      <c r="B293" s="39">
        <v>232</v>
      </c>
      <c r="C293" s="151">
        <v>1812</v>
      </c>
      <c r="D293" s="164" t="s">
        <v>507</v>
      </c>
      <c r="E293" s="175">
        <v>1</v>
      </c>
      <c r="F293" s="189">
        <f t="shared" si="11"/>
        <v>780</v>
      </c>
      <c r="G293" s="175">
        <v>780</v>
      </c>
      <c r="H293" s="306"/>
      <c r="I293" s="307"/>
    </row>
    <row r="294" spans="2:9" s="5" customFormat="1" ht="13.5" customHeight="1">
      <c r="B294" s="39">
        <v>233</v>
      </c>
      <c r="C294" s="151">
        <v>1812</v>
      </c>
      <c r="D294" s="164" t="s">
        <v>508</v>
      </c>
      <c r="E294" s="175">
        <v>10</v>
      </c>
      <c r="F294" s="189">
        <f t="shared" si="11"/>
        <v>24</v>
      </c>
      <c r="G294" s="175">
        <v>240</v>
      </c>
      <c r="H294" s="306"/>
      <c r="I294" s="307"/>
    </row>
    <row r="295" spans="2:9" s="5" customFormat="1" ht="13.5" customHeight="1">
      <c r="B295" s="39">
        <v>234</v>
      </c>
      <c r="C295" s="151">
        <v>1812</v>
      </c>
      <c r="D295" s="164" t="s">
        <v>509</v>
      </c>
      <c r="E295" s="175">
        <v>1</v>
      </c>
      <c r="F295" s="189">
        <f t="shared" si="11"/>
        <v>70</v>
      </c>
      <c r="G295" s="175">
        <v>70</v>
      </c>
      <c r="H295" s="306"/>
      <c r="I295" s="307"/>
    </row>
    <row r="296" spans="2:9" s="5" customFormat="1" ht="13.5" customHeight="1">
      <c r="B296" s="39">
        <v>235</v>
      </c>
      <c r="C296" s="151">
        <v>1812</v>
      </c>
      <c r="D296" s="164" t="s">
        <v>510</v>
      </c>
      <c r="E296" s="175">
        <v>1</v>
      </c>
      <c r="F296" s="189">
        <f t="shared" si="11"/>
        <v>30</v>
      </c>
      <c r="G296" s="175">
        <v>30</v>
      </c>
      <c r="H296" s="166"/>
      <c r="I296" s="198"/>
    </row>
    <row r="297" spans="2:9" s="5" customFormat="1" ht="13.5" customHeight="1">
      <c r="B297" s="39">
        <v>236</v>
      </c>
      <c r="C297" s="151">
        <v>1812</v>
      </c>
      <c r="D297" s="164" t="s">
        <v>511</v>
      </c>
      <c r="E297" s="175">
        <v>45</v>
      </c>
      <c r="F297" s="189">
        <f t="shared" si="11"/>
        <v>20</v>
      </c>
      <c r="G297" s="175">
        <v>900</v>
      </c>
      <c r="H297" s="306"/>
      <c r="I297" s="307"/>
    </row>
    <row r="298" spans="2:9" s="5" customFormat="1" ht="13.5" customHeight="1">
      <c r="B298" s="39">
        <v>237</v>
      </c>
      <c r="C298" s="151">
        <v>1812</v>
      </c>
      <c r="D298" s="164" t="s">
        <v>512</v>
      </c>
      <c r="E298" s="175">
        <v>1</v>
      </c>
      <c r="F298" s="189">
        <f t="shared" si="11"/>
        <v>130</v>
      </c>
      <c r="G298" s="175">
        <v>130</v>
      </c>
      <c r="H298" s="306"/>
      <c r="I298" s="307"/>
    </row>
    <row r="299" spans="2:9" s="5" customFormat="1" ht="13.5" customHeight="1">
      <c r="B299" s="39">
        <v>238</v>
      </c>
      <c r="C299" s="151">
        <v>1812</v>
      </c>
      <c r="D299" s="164" t="s">
        <v>513</v>
      </c>
      <c r="E299" s="175">
        <v>1</v>
      </c>
      <c r="F299" s="189">
        <f t="shared" si="11"/>
        <v>60</v>
      </c>
      <c r="G299" s="175">
        <v>60</v>
      </c>
      <c r="H299" s="306"/>
      <c r="I299" s="307"/>
    </row>
    <row r="300" spans="2:9" s="5" customFormat="1" ht="13.5" customHeight="1">
      <c r="B300" s="39">
        <v>239</v>
      </c>
      <c r="C300" s="151">
        <v>1812</v>
      </c>
      <c r="D300" s="164" t="s">
        <v>514</v>
      </c>
      <c r="E300" s="175">
        <v>1</v>
      </c>
      <c r="F300" s="189">
        <f t="shared" si="11"/>
        <v>2.5</v>
      </c>
      <c r="G300" s="175">
        <v>2.5</v>
      </c>
      <c r="H300" s="306"/>
      <c r="I300" s="307"/>
    </row>
    <row r="301" spans="2:9" s="5" customFormat="1" ht="13.5" customHeight="1">
      <c r="B301" s="39">
        <v>240</v>
      </c>
      <c r="C301" s="151">
        <v>1812</v>
      </c>
      <c r="D301" s="164" t="s">
        <v>511</v>
      </c>
      <c r="E301" s="175">
        <v>30</v>
      </c>
      <c r="F301" s="189">
        <f t="shared" si="11"/>
        <v>20</v>
      </c>
      <c r="G301" s="175">
        <v>600</v>
      </c>
      <c r="H301" s="306"/>
      <c r="I301" s="307"/>
    </row>
    <row r="302" spans="2:9" s="5" customFormat="1" ht="13.5" customHeight="1">
      <c r="B302" s="39">
        <v>241</v>
      </c>
      <c r="C302" s="151">
        <v>1812</v>
      </c>
      <c r="D302" s="164" t="s">
        <v>515</v>
      </c>
      <c r="E302" s="175">
        <v>11</v>
      </c>
      <c r="F302" s="189">
        <f t="shared" si="11"/>
        <v>100</v>
      </c>
      <c r="G302" s="175">
        <v>1100</v>
      </c>
      <c r="H302" s="306"/>
      <c r="I302" s="307"/>
    </row>
    <row r="303" spans="2:9" s="5" customFormat="1" ht="13.5" customHeight="1">
      <c r="B303" s="39">
        <v>242</v>
      </c>
      <c r="C303" s="151">
        <v>1812</v>
      </c>
      <c r="D303" s="164" t="s">
        <v>516</v>
      </c>
      <c r="E303" s="175">
        <v>1</v>
      </c>
      <c r="F303" s="189">
        <f t="shared" si="11"/>
        <v>20</v>
      </c>
      <c r="G303" s="175">
        <v>20</v>
      </c>
      <c r="H303" s="306"/>
      <c r="I303" s="307"/>
    </row>
    <row r="304" spans="2:9" s="5" customFormat="1" ht="13.5" customHeight="1">
      <c r="B304" s="39">
        <v>243</v>
      </c>
      <c r="C304" s="151">
        <v>1812</v>
      </c>
      <c r="D304" s="164" t="s">
        <v>249</v>
      </c>
      <c r="E304" s="175">
        <v>20</v>
      </c>
      <c r="F304" s="189">
        <f t="shared" si="11"/>
        <v>12</v>
      </c>
      <c r="G304" s="175">
        <v>240</v>
      </c>
      <c r="H304" s="306"/>
      <c r="I304" s="307"/>
    </row>
    <row r="305" spans="2:9" s="5" customFormat="1" ht="13.5" customHeight="1">
      <c r="B305" s="39">
        <v>244</v>
      </c>
      <c r="C305" s="151">
        <v>1812</v>
      </c>
      <c r="D305" s="164" t="s">
        <v>250</v>
      </c>
      <c r="E305" s="175">
        <v>20</v>
      </c>
      <c r="F305" s="189">
        <f t="shared" si="11"/>
        <v>12</v>
      </c>
      <c r="G305" s="175">
        <v>240</v>
      </c>
      <c r="H305" s="306"/>
      <c r="I305" s="307"/>
    </row>
    <row r="306" spans="2:9" s="5" customFormat="1" ht="13.5" customHeight="1">
      <c r="B306" s="39">
        <v>245</v>
      </c>
      <c r="C306" s="151">
        <v>1812</v>
      </c>
      <c r="D306" s="164" t="s">
        <v>212</v>
      </c>
      <c r="E306" s="175">
        <v>6</v>
      </c>
      <c r="F306" s="189">
        <f t="shared" si="11"/>
        <v>326.40000000000003</v>
      </c>
      <c r="G306" s="175">
        <v>1958.4</v>
      </c>
      <c r="H306" s="306"/>
      <c r="I306" s="307"/>
    </row>
    <row r="307" spans="2:9" s="5" customFormat="1" ht="13.5" customHeight="1">
      <c r="B307" s="39">
        <v>246</v>
      </c>
      <c r="C307" s="151">
        <v>1812</v>
      </c>
      <c r="D307" s="164" t="s">
        <v>517</v>
      </c>
      <c r="E307" s="175">
        <v>23</v>
      </c>
      <c r="F307" s="189">
        <f t="shared" si="11"/>
        <v>20</v>
      </c>
      <c r="G307" s="175">
        <v>460</v>
      </c>
      <c r="H307" s="306"/>
      <c r="I307" s="307"/>
    </row>
    <row r="308" spans="2:9" s="5" customFormat="1" ht="13.5" customHeight="1">
      <c r="B308" s="39">
        <v>247</v>
      </c>
      <c r="C308" s="151">
        <v>1812</v>
      </c>
      <c r="D308" s="164" t="s">
        <v>518</v>
      </c>
      <c r="E308" s="175">
        <v>1</v>
      </c>
      <c r="F308" s="189">
        <f t="shared" si="11"/>
        <v>2110</v>
      </c>
      <c r="G308" s="175">
        <v>2110</v>
      </c>
      <c r="H308" s="306"/>
      <c r="I308" s="307"/>
    </row>
    <row r="309" spans="2:9" s="5" customFormat="1" ht="13.5" customHeight="1">
      <c r="B309" s="39">
        <v>248</v>
      </c>
      <c r="C309" s="151">
        <v>1812</v>
      </c>
      <c r="D309" s="170" t="s">
        <v>519</v>
      </c>
      <c r="E309" s="175">
        <v>1</v>
      </c>
      <c r="F309" s="189">
        <f t="shared" si="11"/>
        <v>50</v>
      </c>
      <c r="G309" s="175">
        <v>50</v>
      </c>
      <c r="H309" s="167"/>
      <c r="I309" s="199"/>
    </row>
    <row r="310" spans="2:9" s="5" customFormat="1" ht="13.5" customHeight="1">
      <c r="B310" s="39">
        <v>249</v>
      </c>
      <c r="C310" s="151">
        <v>1812</v>
      </c>
      <c r="D310" s="164" t="s">
        <v>520</v>
      </c>
      <c r="E310" s="175">
        <v>1</v>
      </c>
      <c r="F310" s="189">
        <f t="shared" si="11"/>
        <v>50</v>
      </c>
      <c r="G310" s="175">
        <v>50</v>
      </c>
      <c r="H310" s="306"/>
      <c r="I310" s="307"/>
    </row>
    <row r="311" spans="2:9" s="5" customFormat="1" ht="13.5" customHeight="1">
      <c r="B311" s="39">
        <v>250</v>
      </c>
      <c r="C311" s="151">
        <v>1812</v>
      </c>
      <c r="D311" s="164" t="s">
        <v>521</v>
      </c>
      <c r="E311" s="175">
        <v>1</v>
      </c>
      <c r="F311" s="189">
        <f t="shared" si="11"/>
        <v>50</v>
      </c>
      <c r="G311" s="175">
        <v>50</v>
      </c>
      <c r="H311" s="306"/>
      <c r="I311" s="307"/>
    </row>
    <row r="312" spans="2:9" s="5" customFormat="1" ht="13.5" customHeight="1">
      <c r="B312" s="39">
        <v>251</v>
      </c>
      <c r="C312" s="151">
        <v>1812</v>
      </c>
      <c r="D312" s="164" t="s">
        <v>522</v>
      </c>
      <c r="E312" s="175">
        <v>5</v>
      </c>
      <c r="F312" s="189">
        <f t="shared" si="11"/>
        <v>70</v>
      </c>
      <c r="G312" s="175">
        <v>350</v>
      </c>
      <c r="H312" s="166"/>
      <c r="I312" s="198"/>
    </row>
    <row r="313" spans="2:9" s="5" customFormat="1" ht="13.5" customHeight="1">
      <c r="B313" s="39">
        <v>252</v>
      </c>
      <c r="C313" s="151">
        <v>1812</v>
      </c>
      <c r="D313" s="164" t="s">
        <v>523</v>
      </c>
      <c r="E313" s="175">
        <v>1</v>
      </c>
      <c r="F313" s="189">
        <f t="shared" si="11"/>
        <v>150</v>
      </c>
      <c r="G313" s="175">
        <v>150</v>
      </c>
      <c r="H313" s="306"/>
      <c r="I313" s="307"/>
    </row>
    <row r="314" spans="2:9" s="5" customFormat="1" ht="13.5" customHeight="1">
      <c r="B314" s="39">
        <v>253</v>
      </c>
      <c r="C314" s="151">
        <v>1812</v>
      </c>
      <c r="D314" s="164" t="s">
        <v>524</v>
      </c>
      <c r="E314" s="175">
        <v>1</v>
      </c>
      <c r="F314" s="189">
        <f t="shared" si="11"/>
        <v>165</v>
      </c>
      <c r="G314" s="175">
        <v>165</v>
      </c>
      <c r="H314" s="306"/>
      <c r="I314" s="307"/>
    </row>
    <row r="315" spans="2:9" s="5" customFormat="1" ht="13.5" customHeight="1">
      <c r="B315" s="39">
        <v>254</v>
      </c>
      <c r="C315" s="151">
        <v>1812</v>
      </c>
      <c r="D315" s="164" t="s">
        <v>525</v>
      </c>
      <c r="E315" s="175">
        <v>1</v>
      </c>
      <c r="F315" s="189">
        <f t="shared" si="11"/>
        <v>180</v>
      </c>
      <c r="G315" s="175">
        <v>180</v>
      </c>
      <c r="H315" s="306"/>
      <c r="I315" s="307"/>
    </row>
    <row r="316" spans="2:9" s="5" customFormat="1" ht="13.5" customHeight="1">
      <c r="B316" s="39">
        <v>255</v>
      </c>
      <c r="C316" s="151">
        <v>1812</v>
      </c>
      <c r="D316" s="164" t="s">
        <v>526</v>
      </c>
      <c r="E316" s="175">
        <v>1</v>
      </c>
      <c r="F316" s="189">
        <f t="shared" si="11"/>
        <v>850</v>
      </c>
      <c r="G316" s="175">
        <v>850</v>
      </c>
      <c r="H316" s="166"/>
      <c r="I316" s="198"/>
    </row>
    <row r="317" spans="2:9" s="5" customFormat="1" ht="13.5" customHeight="1">
      <c r="B317" s="39">
        <v>256</v>
      </c>
      <c r="C317" s="151">
        <v>1812</v>
      </c>
      <c r="D317" s="164" t="s">
        <v>527</v>
      </c>
      <c r="E317" s="175">
        <v>6</v>
      </c>
      <c r="F317" s="189">
        <f t="shared" si="11"/>
        <v>150</v>
      </c>
      <c r="G317" s="175">
        <v>900</v>
      </c>
      <c r="H317" s="306"/>
      <c r="I317" s="307"/>
    </row>
    <row r="318" spans="2:9" s="5" customFormat="1" ht="13.5" customHeight="1">
      <c r="B318" s="39">
        <v>257</v>
      </c>
      <c r="C318" s="151">
        <v>1812</v>
      </c>
      <c r="D318" s="164" t="s">
        <v>528</v>
      </c>
      <c r="E318" s="175">
        <v>1</v>
      </c>
      <c r="F318" s="189">
        <f t="shared" si="11"/>
        <v>720</v>
      </c>
      <c r="G318" s="175">
        <v>720</v>
      </c>
      <c r="H318" s="308"/>
      <c r="I318" s="309"/>
    </row>
    <row r="319" spans="2:9" s="5" customFormat="1" ht="13.5" customHeight="1">
      <c r="B319" s="39">
        <v>258</v>
      </c>
      <c r="C319" s="151">
        <v>1812</v>
      </c>
      <c r="D319" s="164" t="s">
        <v>529</v>
      </c>
      <c r="E319" s="175">
        <v>1</v>
      </c>
      <c r="F319" s="189">
        <f t="shared" si="11"/>
        <v>720</v>
      </c>
      <c r="G319" s="175">
        <v>720</v>
      </c>
      <c r="H319" s="308"/>
      <c r="I319" s="309"/>
    </row>
    <row r="320" spans="2:9" s="5" customFormat="1" ht="13.5" customHeight="1">
      <c r="B320" s="39">
        <v>259</v>
      </c>
      <c r="C320" s="151">
        <v>1812</v>
      </c>
      <c r="D320" s="164" t="s">
        <v>460</v>
      </c>
      <c r="E320" s="175">
        <v>2</v>
      </c>
      <c r="F320" s="189">
        <f t="shared" si="11"/>
        <v>50</v>
      </c>
      <c r="G320" s="175">
        <v>100</v>
      </c>
      <c r="H320" s="168"/>
      <c r="I320" s="200"/>
    </row>
    <row r="321" spans="2:9" s="5" customFormat="1" ht="13.5" customHeight="1">
      <c r="B321" s="39">
        <v>260</v>
      </c>
      <c r="C321" s="151">
        <v>1812</v>
      </c>
      <c r="D321" s="164" t="s">
        <v>251</v>
      </c>
      <c r="E321" s="175">
        <v>1</v>
      </c>
      <c r="F321" s="189">
        <f t="shared" si="11"/>
        <v>280</v>
      </c>
      <c r="G321" s="175">
        <v>280</v>
      </c>
      <c r="H321" s="308"/>
      <c r="I321" s="309"/>
    </row>
    <row r="322" spans="2:9" s="5" customFormat="1" ht="13.5" customHeight="1">
      <c r="B322" s="39">
        <v>261</v>
      </c>
      <c r="C322" s="151">
        <v>1812</v>
      </c>
      <c r="D322" s="201" t="s">
        <v>530</v>
      </c>
      <c r="E322" s="175">
        <v>1</v>
      </c>
      <c r="F322" s="189">
        <f t="shared" si="11"/>
        <v>195</v>
      </c>
      <c r="G322" s="175">
        <v>195</v>
      </c>
      <c r="H322" s="308"/>
      <c r="I322" s="309"/>
    </row>
    <row r="323" spans="2:9" s="5" customFormat="1" ht="13.5" customHeight="1">
      <c r="B323" s="39">
        <v>262</v>
      </c>
      <c r="C323" s="151">
        <v>1812</v>
      </c>
      <c r="D323" s="164" t="s">
        <v>531</v>
      </c>
      <c r="E323" s="175">
        <v>30</v>
      </c>
      <c r="F323" s="189">
        <f t="shared" si="11"/>
        <v>20</v>
      </c>
      <c r="G323" s="175">
        <v>600</v>
      </c>
      <c r="H323" s="306"/>
      <c r="I323" s="307"/>
    </row>
    <row r="324" spans="2:9" s="5" customFormat="1" ht="13.5" customHeight="1">
      <c r="B324" s="39">
        <v>263</v>
      </c>
      <c r="C324" s="151">
        <v>1812</v>
      </c>
      <c r="D324" s="164" t="s">
        <v>253</v>
      </c>
      <c r="E324" s="175">
        <v>5</v>
      </c>
      <c r="F324" s="189">
        <f t="shared" si="11"/>
        <v>10.33</v>
      </c>
      <c r="G324" s="175">
        <v>51.65</v>
      </c>
      <c r="H324" s="310"/>
      <c r="I324" s="309"/>
    </row>
    <row r="325" spans="2:9" s="5" customFormat="1" ht="13.5" customHeight="1">
      <c r="B325" s="39">
        <v>264</v>
      </c>
      <c r="C325" s="151">
        <v>1812</v>
      </c>
      <c r="D325" s="164" t="s">
        <v>532</v>
      </c>
      <c r="E325" s="175">
        <v>0.5</v>
      </c>
      <c r="F325" s="189">
        <f t="shared" si="11"/>
        <v>490</v>
      </c>
      <c r="G325" s="175">
        <v>245</v>
      </c>
      <c r="H325" s="311"/>
      <c r="I325" s="312"/>
    </row>
    <row r="326" spans="2:9" s="5" customFormat="1" ht="13.5" customHeight="1">
      <c r="B326" s="39">
        <v>265</v>
      </c>
      <c r="C326" s="151">
        <v>1812</v>
      </c>
      <c r="D326" s="164" t="s">
        <v>533</v>
      </c>
      <c r="E326" s="175">
        <v>1</v>
      </c>
      <c r="F326" s="189">
        <f t="shared" si="11"/>
        <v>540.79</v>
      </c>
      <c r="G326" s="175">
        <v>540.79</v>
      </c>
      <c r="H326" s="306"/>
      <c r="I326" s="307"/>
    </row>
    <row r="327" spans="2:9" s="5" customFormat="1" ht="13.5" customHeight="1">
      <c r="B327" s="39">
        <v>266</v>
      </c>
      <c r="C327" s="151">
        <v>1812</v>
      </c>
      <c r="D327" s="164" t="s">
        <v>212</v>
      </c>
      <c r="E327" s="175">
        <v>2</v>
      </c>
      <c r="F327" s="189">
        <f t="shared" si="11"/>
        <v>495</v>
      </c>
      <c r="G327" s="175">
        <v>990</v>
      </c>
      <c r="H327" s="306"/>
      <c r="I327" s="307"/>
    </row>
    <row r="328" spans="2:9" s="5" customFormat="1" ht="13.5" customHeight="1">
      <c r="B328" s="39">
        <v>267</v>
      </c>
      <c r="C328" s="151">
        <v>1812</v>
      </c>
      <c r="D328" s="164" t="s">
        <v>534</v>
      </c>
      <c r="E328" s="175">
        <v>1</v>
      </c>
      <c r="F328" s="189">
        <f t="shared" si="11"/>
        <v>172.68</v>
      </c>
      <c r="G328" s="175">
        <v>172.68</v>
      </c>
      <c r="H328" s="308"/>
      <c r="I328" s="309"/>
    </row>
    <row r="329" spans="2:9" s="5" customFormat="1" ht="13.5" customHeight="1">
      <c r="B329" s="39">
        <v>268</v>
      </c>
      <c r="C329" s="151">
        <v>1812</v>
      </c>
      <c r="D329" s="164" t="s">
        <v>252</v>
      </c>
      <c r="E329" s="175">
        <v>1</v>
      </c>
      <c r="F329" s="189">
        <f t="shared" si="11"/>
        <v>302.64</v>
      </c>
      <c r="G329" s="175">
        <v>302.64</v>
      </c>
      <c r="H329" s="308"/>
      <c r="I329" s="309"/>
    </row>
    <row r="330" spans="2:9" s="5" customFormat="1" ht="13.5" customHeight="1">
      <c r="B330" s="39">
        <v>269</v>
      </c>
      <c r="C330" s="151">
        <v>1812</v>
      </c>
      <c r="D330" s="164" t="s">
        <v>535</v>
      </c>
      <c r="E330" s="175">
        <v>10</v>
      </c>
      <c r="F330" s="189">
        <f t="shared" si="11"/>
        <v>35</v>
      </c>
      <c r="G330" s="175">
        <v>350</v>
      </c>
      <c r="H330" s="308"/>
      <c r="I330" s="309"/>
    </row>
    <row r="331" spans="2:9" s="5" customFormat="1" ht="13.5" customHeight="1">
      <c r="B331" s="39">
        <v>270</v>
      </c>
      <c r="C331" s="151">
        <v>1812</v>
      </c>
      <c r="D331" s="164" t="s">
        <v>536</v>
      </c>
      <c r="E331" s="175">
        <v>20</v>
      </c>
      <c r="F331" s="189">
        <f t="shared" si="11"/>
        <v>32</v>
      </c>
      <c r="G331" s="175">
        <v>640</v>
      </c>
      <c r="H331" s="308"/>
      <c r="I331" s="309"/>
    </row>
    <row r="332" spans="2:9" s="5" customFormat="1" ht="13.5" customHeight="1">
      <c r="B332" s="39">
        <v>271</v>
      </c>
      <c r="C332" s="151">
        <v>1812</v>
      </c>
      <c r="D332" s="164" t="s">
        <v>537</v>
      </c>
      <c r="E332" s="175">
        <v>12</v>
      </c>
      <c r="F332" s="189">
        <f t="shared" si="11"/>
        <v>34</v>
      </c>
      <c r="G332" s="175">
        <v>408</v>
      </c>
      <c r="H332" s="308"/>
      <c r="I332" s="309"/>
    </row>
    <row r="333" spans="2:9" s="5" customFormat="1" ht="13.5" customHeight="1">
      <c r="B333" s="39">
        <v>272</v>
      </c>
      <c r="C333" s="151">
        <v>1812</v>
      </c>
      <c r="D333" s="164" t="s">
        <v>538</v>
      </c>
      <c r="E333" s="175">
        <v>8</v>
      </c>
      <c r="F333" s="189">
        <f t="shared" si="11"/>
        <v>45</v>
      </c>
      <c r="G333" s="175">
        <v>360</v>
      </c>
      <c r="H333" s="168"/>
      <c r="I333" s="200"/>
    </row>
    <row r="334" spans="2:9" s="5" customFormat="1" ht="13.5" customHeight="1">
      <c r="B334" s="39">
        <v>273</v>
      </c>
      <c r="C334" s="151">
        <v>1812</v>
      </c>
      <c r="D334" s="164" t="s">
        <v>539</v>
      </c>
      <c r="E334" s="175">
        <v>1</v>
      </c>
      <c r="F334" s="189">
        <f t="shared" si="11"/>
        <v>265</v>
      </c>
      <c r="G334" s="175">
        <v>265</v>
      </c>
      <c r="H334" s="308"/>
      <c r="I334" s="309"/>
    </row>
    <row r="335" spans="2:9" s="5" customFormat="1" ht="13.5" customHeight="1">
      <c r="B335" s="39">
        <v>274</v>
      </c>
      <c r="C335" s="151">
        <v>1812</v>
      </c>
      <c r="D335" s="164" t="s">
        <v>540</v>
      </c>
      <c r="E335" s="175">
        <v>1</v>
      </c>
      <c r="F335" s="189">
        <f t="shared" si="11"/>
        <v>500</v>
      </c>
      <c r="G335" s="175">
        <v>500</v>
      </c>
      <c r="H335" s="311"/>
      <c r="I335" s="312"/>
    </row>
    <row r="336" spans="2:9" s="5" customFormat="1" ht="13.5" customHeight="1">
      <c r="B336" s="39">
        <v>275</v>
      </c>
      <c r="C336" s="151">
        <v>1812</v>
      </c>
      <c r="D336" s="164" t="s">
        <v>253</v>
      </c>
      <c r="E336" s="175">
        <v>5</v>
      </c>
      <c r="F336" s="189">
        <f t="shared" si="11"/>
        <v>15.5</v>
      </c>
      <c r="G336" s="175">
        <v>77.5</v>
      </c>
      <c r="H336" s="308"/>
      <c r="I336" s="309"/>
    </row>
    <row r="337" spans="2:9" s="5" customFormat="1" ht="13.5" customHeight="1">
      <c r="B337" s="39">
        <v>276</v>
      </c>
      <c r="C337" s="151">
        <v>1812</v>
      </c>
      <c r="D337" s="164" t="s">
        <v>249</v>
      </c>
      <c r="E337" s="175">
        <v>20</v>
      </c>
      <c r="F337" s="189">
        <f t="shared" si="11"/>
        <v>18</v>
      </c>
      <c r="G337" s="175">
        <v>360</v>
      </c>
      <c r="H337" s="308"/>
      <c r="I337" s="309"/>
    </row>
    <row r="338" spans="2:9" s="5" customFormat="1" ht="13.5" customHeight="1">
      <c r="B338" s="39">
        <v>277</v>
      </c>
      <c r="C338" s="151">
        <v>1812</v>
      </c>
      <c r="D338" s="164" t="s">
        <v>250</v>
      </c>
      <c r="E338" s="175">
        <v>20</v>
      </c>
      <c r="F338" s="189">
        <f t="shared" si="11"/>
        <v>20</v>
      </c>
      <c r="G338" s="175">
        <v>400</v>
      </c>
      <c r="H338" s="308"/>
      <c r="I338" s="309"/>
    </row>
    <row r="339" spans="2:9" s="5" customFormat="1" ht="13.5" customHeight="1">
      <c r="B339" s="39">
        <v>278</v>
      </c>
      <c r="C339" s="151">
        <v>1812</v>
      </c>
      <c r="D339" s="164" t="s">
        <v>535</v>
      </c>
      <c r="E339" s="175">
        <v>20</v>
      </c>
      <c r="F339" s="189">
        <f t="shared" si="11"/>
        <v>37</v>
      </c>
      <c r="G339" s="175">
        <v>740</v>
      </c>
      <c r="H339" s="308"/>
      <c r="I339" s="309"/>
    </row>
    <row r="340" spans="2:9" s="5" customFormat="1" ht="13.5" customHeight="1">
      <c r="B340" s="39">
        <v>279</v>
      </c>
      <c r="C340" s="151">
        <v>1812</v>
      </c>
      <c r="D340" s="164" t="s">
        <v>536</v>
      </c>
      <c r="E340" s="175">
        <v>20</v>
      </c>
      <c r="F340" s="189">
        <f t="shared" si="11"/>
        <v>33</v>
      </c>
      <c r="G340" s="175">
        <v>660</v>
      </c>
      <c r="H340" s="308"/>
      <c r="I340" s="309"/>
    </row>
    <row r="341" spans="2:9" s="5" customFormat="1" ht="13.5" customHeight="1">
      <c r="B341" s="39">
        <v>280</v>
      </c>
      <c r="C341" s="151">
        <v>1812</v>
      </c>
      <c r="D341" s="201" t="s">
        <v>541</v>
      </c>
      <c r="E341" s="175">
        <v>20</v>
      </c>
      <c r="F341" s="189">
        <f t="shared" si="11"/>
        <v>30</v>
      </c>
      <c r="G341" s="175">
        <v>600</v>
      </c>
      <c r="H341" s="168"/>
      <c r="I341" s="200"/>
    </row>
    <row r="342" spans="2:9" s="5" customFormat="1" ht="13.5" customHeight="1">
      <c r="B342" s="39">
        <v>281</v>
      </c>
      <c r="C342" s="151">
        <v>1812</v>
      </c>
      <c r="D342" s="164" t="s">
        <v>542</v>
      </c>
      <c r="E342" s="175">
        <v>1</v>
      </c>
      <c r="F342" s="189">
        <f t="shared" si="11"/>
        <v>460</v>
      </c>
      <c r="G342" s="175">
        <v>460</v>
      </c>
      <c r="H342" s="308"/>
      <c r="I342" s="309"/>
    </row>
    <row r="343" spans="2:9" s="5" customFormat="1" ht="13.5" customHeight="1" thickBot="1">
      <c r="B343" s="204"/>
      <c r="C343" s="205"/>
      <c r="D343" s="206" t="s">
        <v>543</v>
      </c>
      <c r="E343" s="207">
        <f>SUM(E289:E342)+E285</f>
        <v>963.5</v>
      </c>
      <c r="F343" s="207"/>
      <c r="G343" s="207">
        <f>SUM(G289:G342)+G285</f>
        <v>40646.86</v>
      </c>
      <c r="H343" s="342"/>
      <c r="I343" s="343"/>
    </row>
    <row r="344" spans="2:9" s="5" customFormat="1" ht="15" customHeight="1" thickBot="1">
      <c r="B344" s="324" t="s">
        <v>544</v>
      </c>
      <c r="C344" s="324"/>
      <c r="D344" s="324"/>
      <c r="E344" s="177">
        <f>SUM(E289:E342)</f>
        <v>417.5</v>
      </c>
      <c r="F344" s="190"/>
      <c r="G344" s="177">
        <f>SUM(G289:G342)</f>
        <v>22785.36</v>
      </c>
      <c r="H344" s="324"/>
      <c r="I344" s="324"/>
    </row>
    <row r="345" spans="2:9" s="41" customFormat="1" ht="17.25" customHeight="1" thickBot="1">
      <c r="B345" s="319" t="s">
        <v>545</v>
      </c>
      <c r="C345" s="319"/>
      <c r="D345" s="319"/>
      <c r="E345" s="210"/>
      <c r="F345" s="137"/>
      <c r="G345" s="210">
        <f>G344+G285+G222+G167+G111+G54</f>
        <v>47302.86</v>
      </c>
      <c r="H345" s="320"/>
      <c r="I345" s="320"/>
    </row>
    <row r="346" spans="2:9" s="32" customFormat="1" ht="24.75" customHeight="1">
      <c r="B346" s="36"/>
      <c r="C346" s="321" t="s">
        <v>276</v>
      </c>
      <c r="D346" s="321"/>
      <c r="E346" s="323" t="str">
        <f>СумаПрописом(G345)</f>
        <v>Сорок сiм тисяч триста двi гривнi 86 копiйок</v>
      </c>
      <c r="F346" s="323"/>
      <c r="G346" s="323"/>
      <c r="H346" s="323"/>
      <c r="I346" s="323"/>
    </row>
    <row r="347" spans="2:9" s="32" customFormat="1" ht="15" customHeight="1">
      <c r="B347" s="36"/>
      <c r="C347" s="172"/>
      <c r="D347" s="172"/>
      <c r="E347" s="184"/>
      <c r="F347" s="184"/>
      <c r="G347" s="184"/>
      <c r="H347" s="184"/>
      <c r="I347" s="184"/>
    </row>
    <row r="348" spans="3:8" ht="18" customHeight="1">
      <c r="C348" s="285" t="s">
        <v>246</v>
      </c>
      <c r="D348" s="285"/>
      <c r="E348" s="285"/>
      <c r="F348" s="285"/>
      <c r="G348" s="285"/>
      <c r="H348" s="4"/>
    </row>
    <row r="349" spans="2:8" ht="21.75" customHeight="1">
      <c r="B349" s="21"/>
      <c r="C349" s="285" t="s">
        <v>247</v>
      </c>
      <c r="D349" s="285"/>
      <c r="E349" s="285"/>
      <c r="F349" s="285"/>
      <c r="G349" s="285"/>
      <c r="H349" s="21"/>
    </row>
    <row r="350" spans="2:8" ht="21.75" customHeight="1">
      <c r="B350" s="21"/>
      <c r="C350" s="4"/>
      <c r="D350" s="4"/>
      <c r="E350" s="4" t="s">
        <v>547</v>
      </c>
      <c r="F350" s="191"/>
      <c r="G350" s="4"/>
      <c r="H350" s="21"/>
    </row>
    <row r="351" spans="2:8" s="47" customFormat="1" ht="18" customHeight="1">
      <c r="B351" s="85"/>
      <c r="C351" s="85" t="s">
        <v>233</v>
      </c>
      <c r="D351" s="105"/>
      <c r="E351" s="85"/>
      <c r="F351" s="85" t="s">
        <v>234</v>
      </c>
      <c r="G351" s="85"/>
      <c r="H351" s="85"/>
    </row>
    <row r="352" spans="2:8" s="5" customFormat="1" ht="20.25" customHeight="1">
      <c r="B352" s="84"/>
      <c r="C352" s="293" t="s">
        <v>257</v>
      </c>
      <c r="D352" s="293"/>
      <c r="E352" s="87"/>
      <c r="F352" s="293" t="s">
        <v>257</v>
      </c>
      <c r="G352" s="293"/>
      <c r="H352" s="293"/>
    </row>
    <row r="353" spans="2:7" s="147" customFormat="1" ht="29.25" customHeight="1">
      <c r="B353" s="145"/>
      <c r="C353" s="292" t="s">
        <v>278</v>
      </c>
      <c r="D353" s="292"/>
      <c r="E353" s="145"/>
      <c r="F353" s="292" t="s">
        <v>279</v>
      </c>
      <c r="G353" s="292"/>
    </row>
    <row r="354" spans="2:8" s="5" customFormat="1" ht="14.25" customHeight="1">
      <c r="B354" s="84"/>
      <c r="C354" s="322" t="s">
        <v>277</v>
      </c>
      <c r="D354" s="322"/>
      <c r="E354" s="84"/>
      <c r="F354" s="192"/>
      <c r="G354" s="148" t="s">
        <v>277</v>
      </c>
      <c r="H354" s="88"/>
    </row>
    <row r="355" spans="2:8" s="5" customFormat="1" ht="15" customHeight="1">
      <c r="B355" s="84"/>
      <c r="C355" s="84" t="s">
        <v>239</v>
      </c>
      <c r="D355" s="104"/>
      <c r="E355" s="84"/>
      <c r="F355" s="84" t="s">
        <v>239</v>
      </c>
      <c r="G355" s="84"/>
      <c r="H355" s="84"/>
    </row>
    <row r="356" spans="2:8" s="5" customFormat="1" ht="24" customHeight="1">
      <c r="B356" s="84"/>
      <c r="C356" s="84"/>
      <c r="D356" s="104"/>
      <c r="E356" s="84"/>
      <c r="F356" s="192"/>
      <c r="G356" s="84"/>
      <c r="H356" s="84"/>
    </row>
    <row r="357" spans="3:6" s="5" customFormat="1" ht="15">
      <c r="C357" s="88" t="s">
        <v>271</v>
      </c>
      <c r="D357" s="103"/>
      <c r="E357" s="89"/>
      <c r="F357" s="193"/>
    </row>
  </sheetData>
  <sheetProtection/>
  <mergeCells count="324">
    <mergeCell ref="C7:H7"/>
    <mergeCell ref="C6:H6"/>
    <mergeCell ref="C5:H5"/>
    <mergeCell ref="C4:H4"/>
    <mergeCell ref="C3:H3"/>
    <mergeCell ref="H338:I338"/>
    <mergeCell ref="H328:I328"/>
    <mergeCell ref="H329:I329"/>
    <mergeCell ref="H330:I330"/>
    <mergeCell ref="H275:I275"/>
    <mergeCell ref="H284:I284"/>
    <mergeCell ref="H331:I331"/>
    <mergeCell ref="H332:I332"/>
    <mergeCell ref="H334:I334"/>
    <mergeCell ref="H335:I335"/>
    <mergeCell ref="H277:I277"/>
    <mergeCell ref="H279:I279"/>
    <mergeCell ref="H323:I323"/>
    <mergeCell ref="H324:I324"/>
    <mergeCell ref="H327:I327"/>
    <mergeCell ref="H268:I268"/>
    <mergeCell ref="H269:I269"/>
    <mergeCell ref="B285:D285"/>
    <mergeCell ref="H285:I285"/>
    <mergeCell ref="H278:I278"/>
    <mergeCell ref="H270:I270"/>
    <mergeCell ref="H271:I271"/>
    <mergeCell ref="H272:I272"/>
    <mergeCell ref="H273:I273"/>
    <mergeCell ref="H274:I274"/>
    <mergeCell ref="H261:I261"/>
    <mergeCell ref="H262:I262"/>
    <mergeCell ref="H263:I263"/>
    <mergeCell ref="H265:I265"/>
    <mergeCell ref="H266:I266"/>
    <mergeCell ref="H267:I267"/>
    <mergeCell ref="H252:I252"/>
    <mergeCell ref="H254:I254"/>
    <mergeCell ref="H255:I255"/>
    <mergeCell ref="H257:I257"/>
    <mergeCell ref="H258:I258"/>
    <mergeCell ref="H259:I259"/>
    <mergeCell ref="H246:I246"/>
    <mergeCell ref="H247:I247"/>
    <mergeCell ref="H248:I248"/>
    <mergeCell ref="H249:I249"/>
    <mergeCell ref="H250:I250"/>
    <mergeCell ref="H251:I251"/>
    <mergeCell ref="H239:I239"/>
    <mergeCell ref="H241:I241"/>
    <mergeCell ref="H242:I242"/>
    <mergeCell ref="H243:I243"/>
    <mergeCell ref="H244:I244"/>
    <mergeCell ref="H245:I245"/>
    <mergeCell ref="H337:I337"/>
    <mergeCell ref="H225:I225"/>
    <mergeCell ref="H226:I226"/>
    <mergeCell ref="C227:I227"/>
    <mergeCell ref="H228:I228"/>
    <mergeCell ref="H229:I229"/>
    <mergeCell ref="H231:I231"/>
    <mergeCell ref="H232:I232"/>
    <mergeCell ref="H233:I233"/>
    <mergeCell ref="H234:I234"/>
    <mergeCell ref="H340:I340"/>
    <mergeCell ref="H342:I342"/>
    <mergeCell ref="B344:D344"/>
    <mergeCell ref="H344:I344"/>
    <mergeCell ref="H339:I339"/>
    <mergeCell ref="H343:I343"/>
    <mergeCell ref="H336:I336"/>
    <mergeCell ref="H315:I315"/>
    <mergeCell ref="H317:I317"/>
    <mergeCell ref="H318:I318"/>
    <mergeCell ref="H319:I319"/>
    <mergeCell ref="H321:I321"/>
    <mergeCell ref="H322:I322"/>
    <mergeCell ref="H325:I325"/>
    <mergeCell ref="H326:I326"/>
    <mergeCell ref="H307:I307"/>
    <mergeCell ref="H308:I308"/>
    <mergeCell ref="H310:I310"/>
    <mergeCell ref="H311:I311"/>
    <mergeCell ref="H313:I313"/>
    <mergeCell ref="H314:I314"/>
    <mergeCell ref="H301:I301"/>
    <mergeCell ref="H302:I302"/>
    <mergeCell ref="H303:I303"/>
    <mergeCell ref="H304:I304"/>
    <mergeCell ref="H305:I305"/>
    <mergeCell ref="H306:I306"/>
    <mergeCell ref="H294:I294"/>
    <mergeCell ref="H295:I295"/>
    <mergeCell ref="H297:I297"/>
    <mergeCell ref="H298:I298"/>
    <mergeCell ref="H299:I299"/>
    <mergeCell ref="H300:I300"/>
    <mergeCell ref="H289:I289"/>
    <mergeCell ref="H290:I290"/>
    <mergeCell ref="H291:I291"/>
    <mergeCell ref="H292:I292"/>
    <mergeCell ref="H293:I293"/>
    <mergeCell ref="H287:I287"/>
    <mergeCell ref="H288:I288"/>
    <mergeCell ref="H280:I280"/>
    <mergeCell ref="H281:I281"/>
    <mergeCell ref="H283:I283"/>
    <mergeCell ref="H221:I221"/>
    <mergeCell ref="B222:D222"/>
    <mergeCell ref="H222:I222"/>
    <mergeCell ref="H235:I235"/>
    <mergeCell ref="H236:I236"/>
    <mergeCell ref="H237:I237"/>
    <mergeCell ref="H238:I238"/>
    <mergeCell ref="H215:I215"/>
    <mergeCell ref="H216:I216"/>
    <mergeCell ref="H217:I217"/>
    <mergeCell ref="H218:I218"/>
    <mergeCell ref="H220:I220"/>
    <mergeCell ref="H210:I210"/>
    <mergeCell ref="H211:I211"/>
    <mergeCell ref="H212:I212"/>
    <mergeCell ref="H213:I213"/>
    <mergeCell ref="H214:I214"/>
    <mergeCell ref="H203:I203"/>
    <mergeCell ref="H204:I204"/>
    <mergeCell ref="H206:I206"/>
    <mergeCell ref="H207:I207"/>
    <mergeCell ref="H208:I208"/>
    <mergeCell ref="H197:I197"/>
    <mergeCell ref="H199:I199"/>
    <mergeCell ref="H200:I200"/>
    <mergeCell ref="H202:I202"/>
    <mergeCell ref="H191:I191"/>
    <mergeCell ref="H192:I192"/>
    <mergeCell ref="H193:I193"/>
    <mergeCell ref="H194:I194"/>
    <mergeCell ref="H195:I195"/>
    <mergeCell ref="H196:I196"/>
    <mergeCell ref="H186:I186"/>
    <mergeCell ref="H187:I187"/>
    <mergeCell ref="H188:I188"/>
    <mergeCell ref="H189:I189"/>
    <mergeCell ref="H190:I190"/>
    <mergeCell ref="B167:D167"/>
    <mergeCell ref="H167:I167"/>
    <mergeCell ref="H173:I173"/>
    <mergeCell ref="H174:I174"/>
    <mergeCell ref="H182:I182"/>
    <mergeCell ref="H170:I170"/>
    <mergeCell ref="H171:I171"/>
    <mergeCell ref="C172:I172"/>
    <mergeCell ref="H163:I163"/>
    <mergeCell ref="H164:I164"/>
    <mergeCell ref="H165:I165"/>
    <mergeCell ref="H166:I166"/>
    <mergeCell ref="H160:I160"/>
    <mergeCell ref="H161:I161"/>
    <mergeCell ref="H150:I150"/>
    <mergeCell ref="H151:I151"/>
    <mergeCell ref="H153:I153"/>
    <mergeCell ref="H154:I154"/>
    <mergeCell ref="H155:I155"/>
    <mergeCell ref="C152:I152"/>
    <mergeCell ref="H156:I156"/>
    <mergeCell ref="H157:I157"/>
    <mergeCell ref="H143:I143"/>
    <mergeCell ref="H178:I178"/>
    <mergeCell ref="H145:I145"/>
    <mergeCell ref="H146:I146"/>
    <mergeCell ref="H147:I147"/>
    <mergeCell ref="H149:I149"/>
    <mergeCell ref="H176:I176"/>
    <mergeCell ref="H177:I177"/>
    <mergeCell ref="H158:I158"/>
    <mergeCell ref="H159:I159"/>
    <mergeCell ref="H136:I136"/>
    <mergeCell ref="H137:I137"/>
    <mergeCell ref="H138:I138"/>
    <mergeCell ref="H139:I139"/>
    <mergeCell ref="H140:I140"/>
    <mergeCell ref="H142:I142"/>
    <mergeCell ref="H126:I126"/>
    <mergeCell ref="H127:I127"/>
    <mergeCell ref="H129:I129"/>
    <mergeCell ref="H130:I130"/>
    <mergeCell ref="H131:I131"/>
    <mergeCell ref="H179:I179"/>
    <mergeCell ref="H132:I132"/>
    <mergeCell ref="H133:I133"/>
    <mergeCell ref="H134:I134"/>
    <mergeCell ref="H135:I135"/>
    <mergeCell ref="H116:I116"/>
    <mergeCell ref="H117:I117"/>
    <mergeCell ref="H119:I119"/>
    <mergeCell ref="H180:I180"/>
    <mergeCell ref="H120:I120"/>
    <mergeCell ref="H121:I121"/>
    <mergeCell ref="H122:I122"/>
    <mergeCell ref="H123:I123"/>
    <mergeCell ref="H124:I124"/>
    <mergeCell ref="H125:I125"/>
    <mergeCell ref="C105:I105"/>
    <mergeCell ref="H113:I113"/>
    <mergeCell ref="H114:I114"/>
    <mergeCell ref="C115:I115"/>
    <mergeCell ref="H108:I108"/>
    <mergeCell ref="H110:I110"/>
    <mergeCell ref="B54:D54"/>
    <mergeCell ref="H54:I54"/>
    <mergeCell ref="C11:I11"/>
    <mergeCell ref="C28:I28"/>
    <mergeCell ref="C40:I40"/>
    <mergeCell ref="C58:I58"/>
    <mergeCell ref="H53:I53"/>
    <mergeCell ref="H47:I47"/>
    <mergeCell ref="H48:I48"/>
    <mergeCell ref="H49:I49"/>
    <mergeCell ref="C61:I61"/>
    <mergeCell ref="C71:I71"/>
    <mergeCell ref="C84:I84"/>
    <mergeCell ref="C87:I87"/>
    <mergeCell ref="B111:D111"/>
    <mergeCell ref="H111:I111"/>
    <mergeCell ref="H92:I92"/>
    <mergeCell ref="H93:I93"/>
    <mergeCell ref="H94:I94"/>
    <mergeCell ref="H63:I63"/>
    <mergeCell ref="H52:I52"/>
    <mergeCell ref="H41:I41"/>
    <mergeCell ref="H42:I42"/>
    <mergeCell ref="H43:I43"/>
    <mergeCell ref="H44:I44"/>
    <mergeCell ref="H45:I45"/>
    <mergeCell ref="H46:I46"/>
    <mergeCell ref="H37:I37"/>
    <mergeCell ref="H38:I38"/>
    <mergeCell ref="H39:I39"/>
    <mergeCell ref="H181:I181"/>
    <mergeCell ref="H74:I74"/>
    <mergeCell ref="H75:I75"/>
    <mergeCell ref="H76:I76"/>
    <mergeCell ref="H77:I77"/>
    <mergeCell ref="H50:I50"/>
    <mergeCell ref="H51:I51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96:I96"/>
    <mergeCell ref="H85:I85"/>
    <mergeCell ref="H86:I86"/>
    <mergeCell ref="H56:I56"/>
    <mergeCell ref="H57:I57"/>
    <mergeCell ref="H29:I29"/>
    <mergeCell ref="H30:I30"/>
    <mergeCell ref="H16:I16"/>
    <mergeCell ref="H97:I97"/>
    <mergeCell ref="H17:I17"/>
    <mergeCell ref="H18:I18"/>
    <mergeCell ref="H19:I19"/>
    <mergeCell ref="H20:I20"/>
    <mergeCell ref="H21:I21"/>
    <mergeCell ref="H22:I22"/>
    <mergeCell ref="H23:I23"/>
    <mergeCell ref="H24:I24"/>
    <mergeCell ref="H9:I9"/>
    <mergeCell ref="H10:I10"/>
    <mergeCell ref="H12:I12"/>
    <mergeCell ref="H13:I13"/>
    <mergeCell ref="H14:I14"/>
    <mergeCell ref="H15:I15"/>
    <mergeCell ref="B345:D345"/>
    <mergeCell ref="H345:I345"/>
    <mergeCell ref="F352:H352"/>
    <mergeCell ref="C346:D346"/>
    <mergeCell ref="F353:G353"/>
    <mergeCell ref="C354:D354"/>
    <mergeCell ref="E346:I346"/>
    <mergeCell ref="C353:D353"/>
    <mergeCell ref="F1:I1"/>
    <mergeCell ref="H102:I102"/>
    <mergeCell ref="H88:I88"/>
    <mergeCell ref="H73:I73"/>
    <mergeCell ref="H83:I83"/>
    <mergeCell ref="H62:I62"/>
    <mergeCell ref="H79:I79"/>
    <mergeCell ref="H69:I69"/>
    <mergeCell ref="H70:I70"/>
    <mergeCell ref="H72:I72"/>
    <mergeCell ref="H64:I64"/>
    <mergeCell ref="H109:I109"/>
    <mergeCell ref="H106:I106"/>
    <mergeCell ref="H107:I107"/>
    <mergeCell ref="H104:I104"/>
    <mergeCell ref="H90:I90"/>
    <mergeCell ref="H100:I100"/>
    <mergeCell ref="H101:I101"/>
    <mergeCell ref="C91:I91"/>
    <mergeCell ref="C95:I95"/>
    <mergeCell ref="H103:I103"/>
    <mergeCell ref="H68:I68"/>
    <mergeCell ref="H78:I78"/>
    <mergeCell ref="H81:I81"/>
    <mergeCell ref="H65:I65"/>
    <mergeCell ref="H66:I66"/>
    <mergeCell ref="H67:I67"/>
    <mergeCell ref="H98:I98"/>
    <mergeCell ref="H99:I99"/>
    <mergeCell ref="H183:I183"/>
    <mergeCell ref="H184:I184"/>
    <mergeCell ref="C348:G348"/>
    <mergeCell ref="C349:G349"/>
    <mergeCell ref="C352:D352"/>
    <mergeCell ref="H59:I59"/>
    <mergeCell ref="H60:I60"/>
    <mergeCell ref="H82:I82"/>
    <mergeCell ref="H80:I80"/>
    <mergeCell ref="H89:I89"/>
  </mergeCells>
  <printOptions/>
  <pageMargins left="0.984251968503937" right="0.4724409448818898" top="0.5511811023622047" bottom="0.5511811023622047" header="0.11811023622047245" footer="0.2755905511811024"/>
  <pageSetup fitToHeight="2" horizontalDpi="600" verticalDpi="600" orientation="portrait" paperSize="9" scale="88" r:id="rId2"/>
  <headerFooter differentFirst="1">
    <oddHeader>&amp;C&amp;P</oddHeader>
  </headerFooter>
  <rowBreaks count="3" manualBreakCount="3">
    <brk id="54" min="1" max="8" man="1"/>
    <brk id="223" min="1" max="8" man="1"/>
    <brk id="285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comp</cp:lastModifiedBy>
  <cp:lastPrinted>2021-06-03T08:25:38Z</cp:lastPrinted>
  <dcterms:created xsi:type="dcterms:W3CDTF">1999-07-07T07:42:48Z</dcterms:created>
  <dcterms:modified xsi:type="dcterms:W3CDTF">2021-06-03T08:26:12Z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